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1_Assumptions" state="visible" r:id="rId4"/>
    <sheet sheetId="2" name="2_Revenue_Forecast" state="visible" r:id="rId5"/>
    <sheet sheetId="3" name="3_OpEx" state="visible" r:id="rId6"/>
    <sheet sheetId="4" name="4_Cash_Flow" state="visible" r:id="rId7"/>
    <sheet sheetId="5" name="5_Key_Metrics" state="visible" r:id="rId8"/>
  </sheets>
  <calcPr calcId="171027"/>
</workbook>
</file>

<file path=xl/sharedStrings.xml><?xml version="1.0" encoding="utf-8"?>
<sst xmlns="http://schemas.openxmlformats.org/spreadsheetml/2006/main" count="169" uniqueCount="131">
  <si>
    <t>MODEL ASSUMPTIONS &amp; CONTROLS</t>
  </si>
  <si>
    <t>Build a 13-week cash flow forecast model for a Series B SaaS company with $2M ARR.</t>
  </si>
  <si>
    <t xml:space="preserve">  REVENUE &amp; CUSTOMERS</t>
  </si>
  <si>
    <t>Annual Recurring Revenue (ARR)</t>
  </si>
  <si>
    <t>Monthly Recurring Revenue (MRR)</t>
  </si>
  <si>
    <t>Number of Customers</t>
  </si>
  <si>
    <t>Average Contract Value (ACV)</t>
  </si>
  <si>
    <t>Cash on Hand (Opening)</t>
  </si>
  <si>
    <t xml:space="preserve">  GROWTH &amp; RETENTION</t>
  </si>
  <si>
    <t>Weekly New MRR (New Logos)</t>
  </si>
  <si>
    <t>Avg Sales Cycle (weeks)</t>
  </si>
  <si>
    <t>Weekly Churn Rate (MRR)</t>
  </si>
  <si>
    <t>Expansion Revenue Rate (weekly)</t>
  </si>
  <si>
    <t>Revenue Recognition Lag (weeks)</t>
  </si>
  <si>
    <t>Avg Prepayment % (Annual contracts)</t>
  </si>
  <si>
    <t xml:space="preserve">  UNIT ECONOMICS</t>
  </si>
  <si>
    <t>Weekly Marketing Spend</t>
  </si>
  <si>
    <t>Weekly Sales Headcount Cost</t>
  </si>
  <si>
    <t>Blended CAC (per customer)</t>
  </si>
  <si>
    <t>LTV (36-month assumed)</t>
  </si>
  <si>
    <t>LTV:CAC Ratio</t>
  </si>
  <si>
    <t xml:space="preserve">  OPERATING EXPENSES</t>
  </si>
  <si>
    <t>Weekly COGS (hosting + support)</t>
  </si>
  <si>
    <t>Weekly R&amp;D Spend</t>
  </si>
  <si>
    <t>Weekly G&amp;A Spend</t>
  </si>
  <si>
    <t>Weekly Payroll Tax &amp; Benefits %</t>
  </si>
  <si>
    <t>Annual Lease / Facilities (weekly)</t>
  </si>
  <si>
    <t>Weekly Software &amp; Tools</t>
  </si>
  <si>
    <t>D&amp;A Weekly (non-cash)</t>
  </si>
  <si>
    <t xml:space="preserve">  WORKING CAPITAL</t>
  </si>
  <si>
    <t>Accounts Receivable Days (DSO)</t>
  </si>
  <si>
    <t>Accounts Payable Days (DPO)</t>
  </si>
  <si>
    <t>Deferred Revenue Release % (weekly)</t>
  </si>
  <si>
    <t xml:space="preserve">  FINANCING &amp; COVENANTS</t>
  </si>
  <si>
    <t>Revolving Credit Facility</t>
  </si>
  <si>
    <t>Weekly Interest Income Rate</t>
  </si>
  <si>
    <t>Weekly Debt Service</t>
  </si>
  <si>
    <t>Minimum Cash Covenant</t>
  </si>
  <si>
    <t>Scenario (1=Base 2=Bear 3=Bull)</t>
  </si>
  <si>
    <t>Bear Case Revenue Haircut</t>
  </si>
  <si>
    <t>Bull Case Revenue Uplift</t>
  </si>
  <si>
    <t>REVENUE FORECAST — 13 WEEKS</t>
  </si>
  <si>
    <t>METRIC</t>
  </si>
  <si>
    <t>Wk 1</t>
  </si>
  <si>
    <t>Wk 2</t>
  </si>
  <si>
    <t>Wk 3</t>
  </si>
  <si>
    <t>Wk 4</t>
  </si>
  <si>
    <t>Wk 5</t>
  </si>
  <si>
    <t>Wk 6</t>
  </si>
  <si>
    <t>Wk 7</t>
  </si>
  <si>
    <t>Wk 8</t>
  </si>
  <si>
    <t>Wk 9</t>
  </si>
  <si>
    <t>Wk 10</t>
  </si>
  <si>
    <t>Wk 11</t>
  </si>
  <si>
    <t>Wk 12</t>
  </si>
  <si>
    <t>Wk 13</t>
  </si>
  <si>
    <t xml:space="preserve">  MRR WALK-FORWARD</t>
  </si>
  <si>
    <t>Opening MRR</t>
  </si>
  <si>
    <t>New Logo MRR</t>
  </si>
  <si>
    <t>Expansion MRR</t>
  </si>
  <si>
    <t>Churned MRR</t>
  </si>
  <si>
    <t>Closing MRR</t>
  </si>
  <si>
    <t xml:space="preserve">  CASH COLLECTIONS</t>
  </si>
  <si>
    <t>Recurring Cash Collected</t>
  </si>
  <si>
    <t>New Logo Cash (w/ prepay)</t>
  </si>
  <si>
    <t>Expansion Cash</t>
  </si>
  <si>
    <t>Total Gross Revenue (Cash)</t>
  </si>
  <si>
    <t>Deferred Revenue Release</t>
  </si>
  <si>
    <t>Net Revenue Recognised</t>
  </si>
  <si>
    <t xml:space="preserve">  GROWTH METRICS</t>
  </si>
  <si>
    <t>ARR (Closing MRR × 12)</t>
  </si>
  <si>
    <t>WoW MRR Growth %</t>
  </si>
  <si>
    <t>Net Revenue Retention (NRR)</t>
  </si>
  <si>
    <t>OPERATING EXPENSES — 13 WEEKS</t>
  </si>
  <si>
    <t xml:space="preserve">  COST OF REVENUE</t>
  </si>
  <si>
    <t>Hosting &amp; Infrastructure</t>
  </si>
  <si>
    <t>Customer Support</t>
  </si>
  <si>
    <t>Total COGS</t>
  </si>
  <si>
    <t>Gross Profit</t>
  </si>
  <si>
    <t>Gross Margin %</t>
  </si>
  <si>
    <t xml:space="preserve">  SALES &amp; MARKETING</t>
  </si>
  <si>
    <t>Marketing Spend</t>
  </si>
  <si>
    <t>Sales Headcount</t>
  </si>
  <si>
    <t>Total S&amp;M</t>
  </si>
  <si>
    <t xml:space="preserve">  R&amp;D AND G&amp;A</t>
  </si>
  <si>
    <t>R&amp;D Spend</t>
  </si>
  <si>
    <t>G&amp;A Spend</t>
  </si>
  <si>
    <t>Facilities</t>
  </si>
  <si>
    <t>Software &amp; Tools</t>
  </si>
  <si>
    <t xml:space="preserve">  CASH OPEX SUMMARY</t>
  </si>
  <si>
    <t>COGS (Cash)</t>
  </si>
  <si>
    <t>S&amp;M (Cash)</t>
  </si>
  <si>
    <t>R&amp;D (Cash)</t>
  </si>
  <si>
    <t>G&amp;A (Cash)</t>
  </si>
  <si>
    <t>Total Cash OpEx</t>
  </si>
  <si>
    <t>D&amp;A (non-cash)</t>
  </si>
  <si>
    <t>Total Cash Burn (OpEx only)</t>
  </si>
  <si>
    <t>13-WEEK CASH FLOW STATEMENT</t>
  </si>
  <si>
    <t xml:space="preserve">  OPERATING ACTIVITIES</t>
  </si>
  <si>
    <t>Cash Receipts (Customers)</t>
  </si>
  <si>
    <t>AR Change (Δ Receivables)</t>
  </si>
  <si>
    <t>Other Operating</t>
  </si>
  <si>
    <t>Payroll &amp; Benefits Cash</t>
  </si>
  <si>
    <t>Vendor Payments</t>
  </si>
  <si>
    <t>Marketing Cash Out</t>
  </si>
  <si>
    <t>AP Change (Δ Payables)</t>
  </si>
  <si>
    <t>Net Operating Cash Flow</t>
  </si>
  <si>
    <t xml:space="preserve">  INVESTING &amp; FINANCING</t>
  </si>
  <si>
    <t>CapEx</t>
  </si>
  <si>
    <t>Debt Service</t>
  </si>
  <si>
    <t>Interest Income</t>
  </si>
  <si>
    <t xml:space="preserve">  CASH POSITION</t>
  </si>
  <si>
    <t>Net Cash Flow</t>
  </si>
  <si>
    <t>Opening Cash Balance</t>
  </si>
  <si>
    <t>Closing Cash Balance</t>
  </si>
  <si>
    <t>Covenant Headroom</t>
  </si>
  <si>
    <t>Weeks of Runway Remaining</t>
  </si>
  <si>
    <t>KEY PERFORMANCE METRICS — 13 WEEKS</t>
  </si>
  <si>
    <t>KPI</t>
  </si>
  <si>
    <t>WK 1</t>
  </si>
  <si>
    <t>WK 4</t>
  </si>
  <si>
    <t>WK 8</t>
  </si>
  <si>
    <t>WK 13</t>
  </si>
  <si>
    <t>Target</t>
  </si>
  <si>
    <t>ARR</t>
  </si>
  <si>
    <t>&gt;70%</t>
  </si>
  <si>
    <t>&gt;3.0x</t>
  </si>
  <si>
    <t>Blended CAC</t>
  </si>
  <si>
    <t>LTV (36-month)</t>
  </si>
  <si>
    <t>CAC Payback (months)</t>
  </si>
  <si>
    <t>&lt;18 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</si>
</sst>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$#,##0"/>
    <numFmt numFmtId="165" formatCode="$#,##0.00"/>
    <numFmt numFmtId="166" formatCode="0.00&quot;x&quot;"/>
    <numFmt numFmtId="167" formatCode="$#,##0;($#,##0)"/>
    <numFmt numFmtId="168" formatCode="0.0%"/>
    <numFmt numFmtId="169" formatCode="0.0"/>
  </numFmts>
  <fonts count="9" x14ac:knownFonts="1">
    <font>
      <color theme="1"/>
      <family val="2"/>
      <scheme val="minor"/>
      <sz val="11"/>
      <name val="Calibri"/>
    </font>
    <font>
      <b/>
      <color rgb="FFFFFFFF"/>
      <sz val="13"/>
      <name val="Arial"/>
    </font>
    <font>
      <color rgb="FF6B7280"/>
      <sz val="10"/>
      <name val="Arial"/>
    </font>
    <font>
      <b/>
      <color rgb="FFFFFFFF"/>
      <sz val="10"/>
      <name val="Arial"/>
    </font>
    <font>
      <color rgb="FF0F1A2E"/>
      <sz val="10"/>
      <name val="Arial"/>
    </font>
    <font>
      <b/>
      <color rgb="FF2563EB"/>
      <sz val="10"/>
      <name val="Arial"/>
    </font>
    <font>
      <color rgb="FF166534"/>
      <sz val="10"/>
      <name val="Arial"/>
    </font>
    <font>
      <b/>
      <color rgb="FF0F1A2E"/>
      <sz val="10"/>
      <name val="Arial"/>
    </font>
    <font>
      <b/>
      <color rgb="FF166534"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0F1A2E"/>
      </patternFill>
    </fill>
    <fill>
      <patternFill patternType="solid">
        <fgColor rgb="FF2563EB"/>
      </patternFill>
    </fill>
    <fill>
      <patternFill patternType="solid">
        <fgColor rgb="FFFFFFFF"/>
      </patternFill>
    </fill>
    <fill>
      <patternFill patternType="solid">
        <fgColor rgb="FFF0F7FF"/>
      </patternFill>
    </fill>
    <fill>
      <patternFill patternType="solid">
        <fgColor rgb="FF1E3A5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164" fontId="5" fillId="4" borderId="0" xfId="0" applyNumberFormat="1" applyFont="1" applyFill="1" applyAlignment="1">
      <alignment horizontal="right" vertical="center"/>
    </xf>
    <xf numFmtId="0" fontId="4" fillId="5" borderId="0" xfId="0" applyFont="1" applyFill="1" applyAlignment="1">
      <alignment horizontal="left" vertical="center"/>
    </xf>
    <xf numFmtId="164" fontId="6" fillId="5" borderId="0" xfId="0" applyNumberFormat="1" applyFont="1" applyFill="1" applyAlignment="1">
      <alignment horizontal="right" vertical="center"/>
    </xf>
    <xf numFmtId="3" fontId="5" fillId="4" borderId="0" xfId="0" applyNumberFormat="1" applyFont="1" applyFill="1" applyAlignment="1">
      <alignment horizontal="right" vertical="center"/>
    </xf>
    <xf numFmtId="3" fontId="5" fillId="5" borderId="0" xfId="0" applyNumberFormat="1" applyFont="1" applyFill="1" applyAlignment="1">
      <alignment horizontal="right" vertical="center"/>
    </xf>
    <xf numFmtId="10" fontId="5" fillId="4" borderId="0" xfId="0" applyNumberFormat="1" applyFont="1" applyFill="1" applyAlignment="1">
      <alignment horizontal="right" vertical="center"/>
    </xf>
    <xf numFmtId="10" fontId="5" fillId="5" borderId="0" xfId="0" applyNumberFormat="1" applyFont="1" applyFill="1" applyAlignment="1">
      <alignment horizontal="right" vertical="center"/>
    </xf>
    <xf numFmtId="9" fontId="5" fillId="5" borderId="0" xfId="0" applyNumberFormat="1" applyFont="1" applyFill="1" applyAlignment="1">
      <alignment horizontal="right" vertical="center"/>
    </xf>
    <xf numFmtId="164" fontId="5" fillId="5" borderId="0" xfId="0" applyNumberFormat="1" applyFont="1" applyFill="1" applyAlignment="1">
      <alignment horizontal="right" vertical="center"/>
    </xf>
    <xf numFmtId="165" fontId="6" fillId="5" borderId="0" xfId="0" applyNumberFormat="1" applyFont="1" applyFill="1" applyAlignment="1">
      <alignment horizontal="right" vertical="center"/>
    </xf>
    <xf numFmtId="165" fontId="6" fillId="4" borderId="0" xfId="0" applyNumberFormat="1" applyFont="1" applyFill="1" applyAlignment="1">
      <alignment horizontal="right" vertical="center"/>
    </xf>
    <xf numFmtId="166" fontId="6" fillId="5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3" fillId="6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167" fontId="6" fillId="5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left" vertical="center"/>
    </xf>
    <xf numFmtId="164" fontId="8" fillId="6" borderId="0" xfId="0" applyNumberFormat="1" applyFont="1" applyFill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3" fillId="6" borderId="0" xfId="0" applyFont="1" applyFill="1" applyAlignment="1">
      <alignment horizontal="left" vertical="center"/>
    </xf>
    <xf numFmtId="168" fontId="6" fillId="5" borderId="0" xfId="0" applyNumberFormat="1" applyFont="1" applyFill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7" fontId="8" fillId="6" borderId="0" xfId="0" applyNumberFormat="1" applyFont="1" applyFill="1" applyAlignment="1">
      <alignment horizontal="right" vertical="center"/>
    </xf>
    <xf numFmtId="1" fontId="6" fillId="5" borderId="0" xfId="0" applyNumberFormat="1" applyFont="1" applyFill="1" applyAlignment="1">
      <alignment horizontal="right" vertical="center"/>
    </xf>
    <xf numFmtId="164" fontId="6" fillId="4" borderId="0" xfId="0" applyNumberFormat="1" applyFont="1" applyFill="1" applyAlignment="1">
      <alignment horizontal="right" vertical="center"/>
    </xf>
    <xf numFmtId="168" fontId="6" fillId="4" borderId="0" xfId="0" applyNumberFormat="1" applyFont="1" applyFill="1" applyAlignment="1">
      <alignment horizontal="right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FormatPr defaultRowHeight="15" outlineLevelRow="0" outlineLevelCol="0" x14ac:dyDescent="55"/>
  <cols>
    <col min="1" max="1" width="38" customWidth="1"/>
    <col min="2" max="2" width="22" customWidth="1"/>
  </cols>
  <sheetData>
    <row r="1" ht="28" customHeight="1" spans="1:2" x14ac:dyDescent="0.25">
      <c r="A1" s="1" t="s">
        <v>0</v>
      </c>
      <c r="B1" s="1"/>
    </row>
    <row r="2" ht="16" customHeight="1" spans="1:2" x14ac:dyDescent="0.25">
      <c r="A2" s="2" t="s">
        <v>1</v>
      </c>
      <c r="B2" s="2"/>
    </row>
    <row r="4" ht="20" customHeight="1" spans="1:2" x14ac:dyDescent="0.25">
      <c r="A4" s="3" t="s">
        <v>2</v>
      </c>
      <c r="B4" s="3"/>
    </row>
    <row r="5" ht="18" customHeight="1" spans="1:2" x14ac:dyDescent="0.25">
      <c r="A5" s="4" t="s">
        <v>3</v>
      </c>
      <c r="B5" s="5">
        <v>2000000</v>
      </c>
    </row>
    <row r="6" ht="18" customHeight="1" spans="1:2" x14ac:dyDescent="0.25">
      <c r="A6" s="6" t="s">
        <v>4</v>
      </c>
      <c r="B6" s="7">
        <f>=B5/12</f>
      </c>
    </row>
    <row r="7" ht="18" customHeight="1" spans="1:2" x14ac:dyDescent="0.25">
      <c r="A7" s="4" t="s">
        <v>5</v>
      </c>
      <c r="B7" s="8">
        <v>85</v>
      </c>
    </row>
    <row r="8" ht="18" customHeight="1" spans="1:2" x14ac:dyDescent="0.25">
      <c r="A8" s="6" t="s">
        <v>6</v>
      </c>
      <c r="B8" s="7">
        <f>=B5/B7</f>
      </c>
    </row>
    <row r="9" ht="18" customHeight="1" spans="1:2" x14ac:dyDescent="0.25">
      <c r="A9" s="4" t="s">
        <v>7</v>
      </c>
      <c r="B9" s="5">
        <v>3200000</v>
      </c>
    </row>
    <row r="10" ht="20" customHeight="1" spans="1:2" x14ac:dyDescent="0.25">
      <c r="A10" s="3" t="s">
        <v>8</v>
      </c>
      <c r="B10" s="3"/>
    </row>
    <row r="11" ht="18" customHeight="1" spans="1:2" x14ac:dyDescent="0.25">
      <c r="A11" s="4" t="s">
        <v>9</v>
      </c>
      <c r="B11" s="5">
        <v>18000</v>
      </c>
    </row>
    <row r="12" ht="18" customHeight="1" spans="1:2" x14ac:dyDescent="0.25">
      <c r="A12" s="6" t="s">
        <v>10</v>
      </c>
      <c r="B12" s="9">
        <v>6</v>
      </c>
    </row>
    <row r="13" ht="18" customHeight="1" spans="1:2" x14ac:dyDescent="0.25">
      <c r="A13" s="4" t="s">
        <v>11</v>
      </c>
      <c r="B13" s="10">
        <v>0.0015</v>
      </c>
    </row>
    <row r="14" ht="18" customHeight="1" spans="1:2" x14ac:dyDescent="0.25">
      <c r="A14" s="6" t="s">
        <v>12</v>
      </c>
      <c r="B14" s="11">
        <v>0.0008</v>
      </c>
    </row>
    <row r="15" ht="18" customHeight="1" spans="1:2" x14ac:dyDescent="0.25">
      <c r="A15" s="4" t="s">
        <v>13</v>
      </c>
      <c r="B15" s="8">
        <v>2</v>
      </c>
    </row>
    <row r="16" ht="18" customHeight="1" spans="1:2" x14ac:dyDescent="0.25">
      <c r="A16" s="6" t="s">
        <v>14</v>
      </c>
      <c r="B16" s="12">
        <v>0.35</v>
      </c>
    </row>
    <row r="17" ht="20" customHeight="1" spans="1:2" x14ac:dyDescent="0.25">
      <c r="A17" s="3" t="s">
        <v>15</v>
      </c>
      <c r="B17" s="3"/>
    </row>
    <row r="18" ht="18" customHeight="1" spans="1:2" x14ac:dyDescent="0.25">
      <c r="A18" s="6" t="s">
        <v>16</v>
      </c>
      <c r="B18" s="13">
        <v>42000</v>
      </c>
    </row>
    <row r="19" ht="18" customHeight="1" spans="1:2" x14ac:dyDescent="0.25">
      <c r="A19" s="4" t="s">
        <v>17</v>
      </c>
      <c r="B19" s="5">
        <v>38000</v>
      </c>
    </row>
    <row r="20" ht="18" customHeight="1" spans="1:2" x14ac:dyDescent="0.25">
      <c r="A20" s="6" t="s">
        <v>18</v>
      </c>
      <c r="B20" s="14">
        <f>=(B18+B19)/B11*B8</f>
      </c>
    </row>
    <row r="21" ht="18" customHeight="1" spans="1:2" x14ac:dyDescent="0.25">
      <c r="A21" s="4" t="s">
        <v>19</v>
      </c>
      <c r="B21" s="15">
        <f>=B8*3*(1-B13*52)</f>
      </c>
    </row>
    <row r="22" ht="18" customHeight="1" spans="1:2" x14ac:dyDescent="0.25">
      <c r="A22" s="6" t="s">
        <v>20</v>
      </c>
      <c r="B22" s="16">
        <f>=IF(B20&gt;0,B21/B20,0)</f>
      </c>
    </row>
    <row r="23" ht="20" customHeight="1" spans="1:2" x14ac:dyDescent="0.25">
      <c r="A23" s="3" t="s">
        <v>21</v>
      </c>
      <c r="B23" s="3"/>
    </row>
    <row r="24" ht="18" customHeight="1" spans="1:2" x14ac:dyDescent="0.25">
      <c r="A24" s="6" t="s">
        <v>22</v>
      </c>
      <c r="B24" s="13">
        <v>22000</v>
      </c>
    </row>
    <row r="25" ht="18" customHeight="1" spans="1:2" x14ac:dyDescent="0.25">
      <c r="A25" s="4" t="s">
        <v>23</v>
      </c>
      <c r="B25" s="5">
        <v>55000</v>
      </c>
    </row>
    <row r="26" ht="18" customHeight="1" spans="1:2" x14ac:dyDescent="0.25">
      <c r="A26" s="6" t="s">
        <v>24</v>
      </c>
      <c r="B26" s="13">
        <v>18000</v>
      </c>
    </row>
    <row r="27" ht="18" customHeight="1" spans="1:2" x14ac:dyDescent="0.25">
      <c r="A27" s="4" t="s">
        <v>25</v>
      </c>
      <c r="B27" s="17">
        <v>0.22</v>
      </c>
    </row>
    <row r="28" ht="18" customHeight="1" spans="1:2" x14ac:dyDescent="0.25">
      <c r="A28" s="6" t="s">
        <v>26</v>
      </c>
      <c r="B28" s="13">
        <v>4200</v>
      </c>
    </row>
    <row r="29" ht="18" customHeight="1" spans="1:2" x14ac:dyDescent="0.25">
      <c r="A29" s="4" t="s">
        <v>27</v>
      </c>
      <c r="B29" s="5">
        <v>3800</v>
      </c>
    </row>
    <row r="30" ht="18" customHeight="1" spans="1:2" x14ac:dyDescent="0.25">
      <c r="A30" s="6" t="s">
        <v>28</v>
      </c>
      <c r="B30" s="13">
        <v>1500</v>
      </c>
    </row>
    <row r="31" ht="20" customHeight="1" spans="1:2" x14ac:dyDescent="0.25">
      <c r="A31" s="3" t="s">
        <v>29</v>
      </c>
      <c r="B31" s="3"/>
    </row>
    <row r="32" ht="18" customHeight="1" spans="1:2" x14ac:dyDescent="0.25">
      <c r="A32" s="6" t="s">
        <v>30</v>
      </c>
      <c r="B32" s="9">
        <v>28</v>
      </c>
    </row>
    <row r="33" ht="18" customHeight="1" spans="1:2" x14ac:dyDescent="0.25">
      <c r="A33" s="4" t="s">
        <v>31</v>
      </c>
      <c r="B33" s="8">
        <v>35</v>
      </c>
    </row>
    <row r="34" ht="18" customHeight="1" spans="1:2" x14ac:dyDescent="0.25">
      <c r="A34" s="6" t="s">
        <v>32</v>
      </c>
      <c r="B34" s="11">
        <v>0.0192</v>
      </c>
    </row>
    <row r="36" ht="20" customHeight="1" spans="1:2" x14ac:dyDescent="0.25">
      <c r="A36" s="3" t="s">
        <v>33</v>
      </c>
      <c r="B36" s="3"/>
    </row>
    <row r="37" ht="18" customHeight="1" spans="1:2" x14ac:dyDescent="0.25">
      <c r="A37" s="4" t="s">
        <v>34</v>
      </c>
      <c r="B37" s="5">
        <v>1500000</v>
      </c>
    </row>
    <row r="38" ht="18" customHeight="1" spans="1:2" x14ac:dyDescent="0.25">
      <c r="A38" s="6" t="s">
        <v>35</v>
      </c>
      <c r="B38" s="11">
        <v>0.0009</v>
      </c>
    </row>
    <row r="39" ht="18" customHeight="1" spans="1:2" x14ac:dyDescent="0.25">
      <c r="A39" s="4" t="s">
        <v>36</v>
      </c>
      <c r="B39" s="5">
        <v>0</v>
      </c>
    </row>
    <row r="40" ht="18" customHeight="1" spans="1:2" x14ac:dyDescent="0.25">
      <c r="A40" s="6" t="s">
        <v>37</v>
      </c>
      <c r="B40" s="13">
        <v>500000</v>
      </c>
    </row>
    <row r="41" ht="18" customHeight="1" spans="1:2" x14ac:dyDescent="0.25">
      <c r="A41" s="4" t="s">
        <v>38</v>
      </c>
      <c r="B41" s="8">
        <v>1</v>
      </c>
    </row>
    <row r="42" ht="18" customHeight="1" spans="1:2" x14ac:dyDescent="0.25">
      <c r="A42" s="6" t="s">
        <v>39</v>
      </c>
      <c r="B42" s="12">
        <v>0.75</v>
      </c>
    </row>
    <row r="43" ht="18" customHeight="1" spans="1:2" x14ac:dyDescent="0.25">
      <c r="A43" s="4" t="s">
        <v>40</v>
      </c>
      <c r="B43" s="17">
        <v>1.25</v>
      </c>
    </row>
  </sheetData>
  <mergeCells count="8">
    <mergeCell ref="A1:B1"/>
    <mergeCell ref="A2:B2"/>
    <mergeCell ref="A4:B4"/>
    <mergeCell ref="A10:B10"/>
    <mergeCell ref="A17:B17"/>
    <mergeCell ref="A23:B23"/>
    <mergeCell ref="A31:B31"/>
    <mergeCell ref="A36:B3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FormatPr defaultRowHeight="15" outlineLevelRow="0" outlineLevelCol="0" x14ac:dyDescent="55"/>
  <cols>
    <col min="1" max="1" width="34" customWidth="1"/>
    <col min="2" max="2" width="14" customWidth="1"/>
    <col min="3" max="15" width="11" customWidth="1"/>
  </cols>
  <sheetData>
    <row r="1" ht="28" customHeight="1" spans="1:15" x14ac:dyDescent="0.25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6" customHeight="1" spans="1:1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0" customHeight="1" spans="1:15" x14ac:dyDescent="0.25">
      <c r="A3" s="18" t="s">
        <v>42</v>
      </c>
      <c r="B3" s="18"/>
      <c r="C3" s="18" t="s">
        <v>43</v>
      </c>
      <c r="D3" s="18" t="s">
        <v>44</v>
      </c>
      <c r="E3" s="18" t="s">
        <v>45</v>
      </c>
      <c r="F3" s="18" t="s">
        <v>46</v>
      </c>
      <c r="G3" s="18" t="s">
        <v>47</v>
      </c>
      <c r="H3" s="18" t="s">
        <v>48</v>
      </c>
      <c r="I3" s="18" t="s">
        <v>49</v>
      </c>
      <c r="J3" s="18" t="s">
        <v>50</v>
      </c>
      <c r="K3" s="18" t="s">
        <v>51</v>
      </c>
      <c r="L3" s="18" t="s">
        <v>52</v>
      </c>
      <c r="M3" s="18" t="s">
        <v>53</v>
      </c>
      <c r="N3" s="18" t="s">
        <v>54</v>
      </c>
      <c r="O3" s="18" t="s">
        <v>55</v>
      </c>
    </row>
    <row r="4" ht="20" customHeight="1" spans="1:15" x14ac:dyDescent="0.25">
      <c r="A4" s="3" t="s">
        <v>56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A5" s="19" t="s">
        <v>57</v>
      </c>
      <c r="C5" s="20">
        <f>='1_Assumptions'!$B$6</f>
      </c>
      <c r="D5" s="20">
        <f>=C9</f>
      </c>
      <c r="E5" s="20">
        <f>=D9</f>
      </c>
      <c r="F5" s="20">
        <f>=E9</f>
      </c>
      <c r="G5" s="20">
        <f>=F9</f>
      </c>
      <c r="H5" s="20">
        <f>=G9</f>
      </c>
      <c r="I5" s="20">
        <f>=H9</f>
      </c>
      <c r="J5" s="20">
        <f>=I9</f>
      </c>
      <c r="K5" s="20">
        <f>=J9</f>
      </c>
      <c r="L5" s="20">
        <f>=K9</f>
      </c>
      <c r="M5" s="20">
        <f>=L9</f>
      </c>
      <c r="N5" s="20">
        <f>=M9</f>
      </c>
      <c r="O5" s="20">
        <f>=N9</f>
      </c>
    </row>
    <row r="6" spans="1:15" x14ac:dyDescent="0.25">
      <c r="A6" s="6" t="s">
        <v>58</v>
      </c>
      <c r="C6" s="7">
        <f>='1_Assumptions'!$B$11*IF('1_Assumptions'!$B$41=1,1,IF('1_Assumptions'!$B$41=2,'1_Assumptions'!$B$42,'1_Assumptions'!$B$43))</f>
      </c>
      <c r="D6" s="7">
        <f>='1_Assumptions'!$B$11*IF('1_Assumptions'!$B$41=1,1,IF('1_Assumptions'!$B$41=2,'1_Assumptions'!$B$42,'1_Assumptions'!$B$43))</f>
      </c>
      <c r="E6" s="7">
        <f>='1_Assumptions'!$B$11*IF('1_Assumptions'!$B$41=1,1,IF('1_Assumptions'!$B$41=2,'1_Assumptions'!$B$42,'1_Assumptions'!$B$43))</f>
      </c>
      <c r="F6" s="7">
        <f>='1_Assumptions'!$B$11*IF('1_Assumptions'!$B$41=1,1,IF('1_Assumptions'!$B$41=2,'1_Assumptions'!$B$42,'1_Assumptions'!$B$43))</f>
      </c>
      <c r="G6" s="7">
        <f>='1_Assumptions'!$B$11*IF('1_Assumptions'!$B$41=1,1,IF('1_Assumptions'!$B$41=2,'1_Assumptions'!$B$42,'1_Assumptions'!$B$43))</f>
      </c>
      <c r="H6" s="7">
        <f>='1_Assumptions'!$B$11*IF('1_Assumptions'!$B$41=1,1,IF('1_Assumptions'!$B$41=2,'1_Assumptions'!$B$42,'1_Assumptions'!$B$43))</f>
      </c>
      <c r="I6" s="7">
        <f>='1_Assumptions'!$B$11*IF('1_Assumptions'!$B$41=1,1,IF('1_Assumptions'!$B$41=2,'1_Assumptions'!$B$42,'1_Assumptions'!$B$43))</f>
      </c>
      <c r="J6" s="7">
        <f>='1_Assumptions'!$B$11*IF('1_Assumptions'!$B$41=1,1,IF('1_Assumptions'!$B$41=2,'1_Assumptions'!$B$42,'1_Assumptions'!$B$43))</f>
      </c>
      <c r="K6" s="7">
        <f>='1_Assumptions'!$B$11*IF('1_Assumptions'!$B$41=1,1,IF('1_Assumptions'!$B$41=2,'1_Assumptions'!$B$42,'1_Assumptions'!$B$43))</f>
      </c>
      <c r="L6" s="7">
        <f>='1_Assumptions'!$B$11*IF('1_Assumptions'!$B$41=1,1,IF('1_Assumptions'!$B$41=2,'1_Assumptions'!$B$42,'1_Assumptions'!$B$43))</f>
      </c>
      <c r="M6" s="7">
        <f>='1_Assumptions'!$B$11*IF('1_Assumptions'!$B$41=1,1,IF('1_Assumptions'!$B$41=2,'1_Assumptions'!$B$42,'1_Assumptions'!$B$43))</f>
      </c>
      <c r="N6" s="7">
        <f>='1_Assumptions'!$B$11*IF('1_Assumptions'!$B$41=1,1,IF('1_Assumptions'!$B$41=2,'1_Assumptions'!$B$42,'1_Assumptions'!$B$43))</f>
      </c>
      <c r="O6" s="7">
        <f>='1_Assumptions'!$B$11*IF('1_Assumptions'!$B$41=1,1,IF('1_Assumptions'!$B$41=2,'1_Assumptions'!$B$42,'1_Assumptions'!$B$43))</f>
      </c>
    </row>
    <row r="7" spans="1:15" x14ac:dyDescent="0.25">
      <c r="A7" s="19" t="s">
        <v>59</v>
      </c>
      <c r="C7" s="20">
        <f>=C5*'1_Assumptions'!$B$14</f>
      </c>
      <c r="D7" s="20">
        <f>=D5*'1_Assumptions'!$B$14</f>
      </c>
      <c r="E7" s="20">
        <f>=E5*'1_Assumptions'!$B$14</f>
      </c>
      <c r="F7" s="20">
        <f>=F5*'1_Assumptions'!$B$14</f>
      </c>
      <c r="G7" s="20">
        <f>=G5*'1_Assumptions'!$B$14</f>
      </c>
      <c r="H7" s="20">
        <f>=H5*'1_Assumptions'!$B$14</f>
      </c>
      <c r="I7" s="20">
        <f>=I5*'1_Assumptions'!$B$14</f>
      </c>
      <c r="J7" s="20">
        <f>=J5*'1_Assumptions'!$B$14</f>
      </c>
      <c r="K7" s="20">
        <f>=K5*'1_Assumptions'!$B$14</f>
      </c>
      <c r="L7" s="20">
        <f>=L5*'1_Assumptions'!$B$14</f>
      </c>
      <c r="M7" s="20">
        <f>=M5*'1_Assumptions'!$B$14</f>
      </c>
      <c r="N7" s="20">
        <f>=N5*'1_Assumptions'!$B$14</f>
      </c>
      <c r="O7" s="20">
        <f>=O5*'1_Assumptions'!$B$14</f>
      </c>
    </row>
    <row r="8" spans="1:15" x14ac:dyDescent="0.25">
      <c r="A8" s="6" t="s">
        <v>60</v>
      </c>
      <c r="C8" s="21">
        <f>=-(C5*'1_Assumptions'!$B$13)</f>
      </c>
      <c r="D8" s="21">
        <f>=-(D5*'1_Assumptions'!$B$13)</f>
      </c>
      <c r="E8" s="21">
        <f>=-(E5*'1_Assumptions'!$B$13)</f>
      </c>
      <c r="F8" s="21">
        <f>=-(F5*'1_Assumptions'!$B$13)</f>
      </c>
      <c r="G8" s="21">
        <f>=-(G5*'1_Assumptions'!$B$13)</f>
      </c>
      <c r="H8" s="21">
        <f>=-(H5*'1_Assumptions'!$B$13)</f>
      </c>
      <c r="I8" s="21">
        <f>=-(I5*'1_Assumptions'!$B$13)</f>
      </c>
      <c r="J8" s="21">
        <f>=-(J5*'1_Assumptions'!$B$13)</f>
      </c>
      <c r="K8" s="21">
        <f>=-(K5*'1_Assumptions'!$B$13)</f>
      </c>
      <c r="L8" s="21">
        <f>=-(L5*'1_Assumptions'!$B$13)</f>
      </c>
      <c r="M8" s="21">
        <f>=-(M5*'1_Assumptions'!$B$13)</f>
      </c>
      <c r="N8" s="21">
        <f>=-(N5*'1_Assumptions'!$B$13)</f>
      </c>
      <c r="O8" s="21">
        <f>=-(O5*'1_Assumptions'!$B$13)</f>
      </c>
    </row>
    <row r="9" spans="1:15" x14ac:dyDescent="0.25">
      <c r="A9" s="22" t="s">
        <v>61</v>
      </c>
      <c r="C9" s="23">
        <f>=SUM(C5:C8)</f>
      </c>
      <c r="D9" s="23">
        <f>=SUM(D5:D8)</f>
      </c>
      <c r="E9" s="23">
        <f>=SUM(E5:E8)</f>
      </c>
      <c r="F9" s="23">
        <f>=SUM(F5:F8)</f>
      </c>
      <c r="G9" s="23">
        <f>=SUM(G5:G8)</f>
      </c>
      <c r="H9" s="23">
        <f>=SUM(H5:H8)</f>
      </c>
      <c r="I9" s="23">
        <f>=SUM(I5:I8)</f>
      </c>
      <c r="J9" s="23">
        <f>=SUM(J5:J8)</f>
      </c>
      <c r="K9" s="23">
        <f>=SUM(K5:K8)</f>
      </c>
      <c r="L9" s="23">
        <f>=SUM(L5:L8)</f>
      </c>
      <c r="M9" s="23">
        <f>=SUM(M5:M8)</f>
      </c>
      <c r="N9" s="23">
        <f>=SUM(N5:N8)</f>
      </c>
      <c r="O9" s="23">
        <f>=SUM(O5:O8)</f>
      </c>
    </row>
    <row r="10" ht="20" customHeight="1" spans="1:15" x14ac:dyDescent="0.25">
      <c r="A10" s="3" t="s">
        <v>62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2" spans="1:15" x14ac:dyDescent="0.25">
      <c r="A12" s="19" t="s">
        <v>63</v>
      </c>
      <c r="C12" s="20">
        <f>='1_Assumptions'!$B$6</f>
      </c>
      <c r="D12" s="20">
        <f>=IF('1_Assumptions'!$B$15&gt;=2,'1_Assumptions'!$B$6,C9)</f>
      </c>
      <c r="E12" s="20">
        <f>=IF('1_Assumptions'!$B$15&gt;=3,'1_Assumptions'!$B$6,D9)</f>
      </c>
      <c r="F12" s="20">
        <f>=IF('1_Assumptions'!$B$15&gt;=4,'1_Assumptions'!$B$6,E9)</f>
      </c>
      <c r="G12" s="20">
        <f>=IF('1_Assumptions'!$B$15&gt;=5,'1_Assumptions'!$B$6,F9)</f>
      </c>
      <c r="H12" s="20">
        <f>=IF('1_Assumptions'!$B$15&gt;=6,'1_Assumptions'!$B$6,G9)</f>
      </c>
      <c r="I12" s="20">
        <f>=IF('1_Assumptions'!$B$15&gt;=7,'1_Assumptions'!$B$6,H9)</f>
      </c>
      <c r="J12" s="20">
        <f>=IF('1_Assumptions'!$B$15&gt;=8,'1_Assumptions'!$B$6,I9)</f>
      </c>
      <c r="K12" s="20">
        <f>=IF('1_Assumptions'!$B$15&gt;=9,'1_Assumptions'!$B$6,J9)</f>
      </c>
      <c r="L12" s="20">
        <f>=IF('1_Assumptions'!$B$15&gt;=10,'1_Assumptions'!$B$6,K9)</f>
      </c>
      <c r="M12" s="20">
        <f>=IF('1_Assumptions'!$B$15&gt;=11,'1_Assumptions'!$B$6,L9)</f>
      </c>
      <c r="N12" s="20">
        <f>=IF('1_Assumptions'!$B$15&gt;=12,'1_Assumptions'!$B$6,M9)</f>
      </c>
      <c r="O12" s="20">
        <f>=IF('1_Assumptions'!$B$15&gt;=13,'1_Assumptions'!$B$6,N9)</f>
      </c>
    </row>
    <row r="13" spans="1:15" x14ac:dyDescent="0.25">
      <c r="A13" s="19" t="s">
        <v>64</v>
      </c>
      <c r="C13" s="20">
        <f>=C6*(1+('1_Assumptions'!$B$16*11))*IF('1_Assumptions'!$B$41=1,1,IF('1_Assumptions'!$B$41=2,'1_Assumptions'!$B$42,'1_Assumptions'!$B$43))</f>
      </c>
      <c r="D13" s="20">
        <f>=D6*(1+('1_Assumptions'!$B$16*11))*IF('1_Assumptions'!$B$41=1,1,IF('1_Assumptions'!$B$41=2,'1_Assumptions'!$B$42,'1_Assumptions'!$B$43))</f>
      </c>
      <c r="E13" s="20">
        <f>=E6*(1+('1_Assumptions'!$B$16*11))*IF('1_Assumptions'!$B$41=1,1,IF('1_Assumptions'!$B$41=2,'1_Assumptions'!$B$42,'1_Assumptions'!$B$43))</f>
      </c>
      <c r="F13" s="20">
        <f>=F6*(1+('1_Assumptions'!$B$16*11))*IF('1_Assumptions'!$B$41=1,1,IF('1_Assumptions'!$B$41=2,'1_Assumptions'!$B$42,'1_Assumptions'!$B$43))</f>
      </c>
      <c r="G13" s="20">
        <f>=G6*(1+('1_Assumptions'!$B$16*11))*IF('1_Assumptions'!$B$41=1,1,IF('1_Assumptions'!$B$41=2,'1_Assumptions'!$B$42,'1_Assumptions'!$B$43))</f>
      </c>
      <c r="H13" s="20">
        <f>=H6*(1+('1_Assumptions'!$B$16*11))*IF('1_Assumptions'!$B$41=1,1,IF('1_Assumptions'!$B$41=2,'1_Assumptions'!$B$42,'1_Assumptions'!$B$43))</f>
      </c>
      <c r="I13" s="20">
        <f>=I6*(1+('1_Assumptions'!$B$16*11))*IF('1_Assumptions'!$B$41=1,1,IF('1_Assumptions'!$B$41=2,'1_Assumptions'!$B$42,'1_Assumptions'!$B$43))</f>
      </c>
      <c r="J13" s="20">
        <f>=J6*(1+('1_Assumptions'!$B$16*11))*IF('1_Assumptions'!$B$41=1,1,IF('1_Assumptions'!$B$41=2,'1_Assumptions'!$B$42,'1_Assumptions'!$B$43))</f>
      </c>
      <c r="K13" s="20">
        <f>=K6*(1+('1_Assumptions'!$B$16*11))*IF('1_Assumptions'!$B$41=1,1,IF('1_Assumptions'!$B$41=2,'1_Assumptions'!$B$42,'1_Assumptions'!$B$43))</f>
      </c>
      <c r="L13" s="20">
        <f>=L6*(1+('1_Assumptions'!$B$16*11))*IF('1_Assumptions'!$B$41=1,1,IF('1_Assumptions'!$B$41=2,'1_Assumptions'!$B$42,'1_Assumptions'!$B$43))</f>
      </c>
      <c r="M13" s="20">
        <f>=M6*(1+('1_Assumptions'!$B$16*11))*IF('1_Assumptions'!$B$41=1,1,IF('1_Assumptions'!$B$41=2,'1_Assumptions'!$B$42,'1_Assumptions'!$B$43))</f>
      </c>
      <c r="N13" s="20">
        <f>=N6*(1+('1_Assumptions'!$B$16*11))*IF('1_Assumptions'!$B$41=1,1,IF('1_Assumptions'!$B$41=2,'1_Assumptions'!$B$42,'1_Assumptions'!$B$43))</f>
      </c>
      <c r="O13" s="20">
        <f>=O6*(1+('1_Assumptions'!$B$16*11))*IF('1_Assumptions'!$B$41=1,1,IF('1_Assumptions'!$B$41=2,'1_Assumptions'!$B$42,'1_Assumptions'!$B$43))</f>
      </c>
    </row>
    <row r="14" spans="1:15" x14ac:dyDescent="0.25">
      <c r="A14" s="6" t="s">
        <v>65</v>
      </c>
      <c r="C14" s="7">
        <f>=C7</f>
      </c>
      <c r="D14" s="7">
        <f>=D7</f>
      </c>
      <c r="E14" s="7">
        <f>=E7</f>
      </c>
      <c r="F14" s="7">
        <f>=F7</f>
      </c>
      <c r="G14" s="7">
        <f>=G7</f>
      </c>
      <c r="H14" s="7">
        <f>=H7</f>
      </c>
      <c r="I14" s="7">
        <f>=I7</f>
      </c>
      <c r="J14" s="7">
        <f>=J7</f>
      </c>
      <c r="K14" s="7">
        <f>=K7</f>
      </c>
      <c r="L14" s="7">
        <f>=L7</f>
      </c>
      <c r="M14" s="7">
        <f>=M7</f>
      </c>
      <c r="N14" s="7">
        <f>=N7</f>
      </c>
      <c r="O14" s="7">
        <f>=O7</f>
      </c>
    </row>
    <row r="15" spans="1:15" x14ac:dyDescent="0.25">
      <c r="A15" s="22" t="s">
        <v>66</v>
      </c>
      <c r="C15" s="24">
        <f>=SUM(C12:C14)</f>
      </c>
      <c r="D15" s="24">
        <f>=SUM(D12:D14)</f>
      </c>
      <c r="E15" s="24">
        <f>=SUM(E12:E14)</f>
      </c>
      <c r="F15" s="24">
        <f>=SUM(F12:F14)</f>
      </c>
      <c r="G15" s="24">
        <f>=SUM(G12:G14)</f>
      </c>
      <c r="H15" s="24">
        <f>=SUM(H12:H14)</f>
      </c>
      <c r="I15" s="24">
        <f>=SUM(I12:I14)</f>
      </c>
      <c r="J15" s="24">
        <f>=SUM(J12:J14)</f>
      </c>
      <c r="K15" s="24">
        <f>=SUM(K12:K14)</f>
      </c>
      <c r="L15" s="24">
        <f>=SUM(L12:L14)</f>
      </c>
      <c r="M15" s="24">
        <f>=SUM(M12:M14)</f>
      </c>
      <c r="N15" s="24">
        <f>=SUM(N12:N14)</f>
      </c>
      <c r="O15" s="24">
        <f>=SUM(O12:O14)</f>
      </c>
    </row>
    <row r="16" spans="1:15" x14ac:dyDescent="0.25">
      <c r="A16" s="6" t="s">
        <v>67</v>
      </c>
      <c r="C16" s="7">
        <f>=C9*'1_Assumptions'!$B$34</f>
      </c>
      <c r="D16" s="7">
        <f>=D9*'1_Assumptions'!$B$34</f>
      </c>
      <c r="E16" s="7">
        <f>=E9*'1_Assumptions'!$B$34</f>
      </c>
      <c r="F16" s="7">
        <f>=F9*'1_Assumptions'!$B$34</f>
      </c>
      <c r="G16" s="7">
        <f>=G9*'1_Assumptions'!$B$34</f>
      </c>
      <c r="H16" s="7">
        <f>=H9*'1_Assumptions'!$B$34</f>
      </c>
      <c r="I16" s="7">
        <f>=I9*'1_Assumptions'!$B$34</f>
      </c>
      <c r="J16" s="7">
        <f>=J9*'1_Assumptions'!$B$34</f>
      </c>
      <c r="K16" s="7">
        <f>=K9*'1_Assumptions'!$B$34</f>
      </c>
      <c r="L16" s="7">
        <f>=L9*'1_Assumptions'!$B$34</f>
      </c>
      <c r="M16" s="7">
        <f>=M9*'1_Assumptions'!$B$34</f>
      </c>
      <c r="N16" s="7">
        <f>=N9*'1_Assumptions'!$B$34</f>
      </c>
      <c r="O16" s="7">
        <f>=O9*'1_Assumptions'!$B$34</f>
      </c>
    </row>
    <row r="17" spans="1:15" x14ac:dyDescent="0.25">
      <c r="A17" s="25" t="s">
        <v>68</v>
      </c>
      <c r="C17" s="23">
        <f>=C15+C16</f>
      </c>
      <c r="D17" s="23">
        <f>=D15+D16</f>
      </c>
      <c r="E17" s="23">
        <f>=E15+E16</f>
      </c>
      <c r="F17" s="23">
        <f>=F15+F16</f>
      </c>
      <c r="G17" s="23">
        <f>=G15+G16</f>
      </c>
      <c r="H17" s="23">
        <f>=H15+H16</f>
      </c>
      <c r="I17" s="23">
        <f>=I15+I16</f>
      </c>
      <c r="J17" s="23">
        <f>=J15+J16</f>
      </c>
      <c r="K17" s="23">
        <f>=K15+K16</f>
      </c>
      <c r="L17" s="23">
        <f>=L15+L16</f>
      </c>
      <c r="M17" s="23">
        <f>=M15+M16</f>
      </c>
      <c r="N17" s="23">
        <f>=N15+N16</f>
      </c>
      <c r="O17" s="23">
        <f>=O15+O16</f>
      </c>
    </row>
    <row r="18" ht="20" customHeight="1" spans="1:15" x14ac:dyDescent="0.25">
      <c r="A18" s="3" t="s">
        <v>69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5">
      <c r="A19" s="19" t="s">
        <v>70</v>
      </c>
      <c r="C19" s="20">
        <f>=C9*12</f>
      </c>
      <c r="D19" s="20">
        <f>=D9*12</f>
      </c>
      <c r="E19" s="20">
        <f>=E9*12</f>
      </c>
      <c r="F19" s="20">
        <f>=F9*12</f>
      </c>
      <c r="G19" s="20">
        <f>=G9*12</f>
      </c>
      <c r="H19" s="20">
        <f>=H9*12</f>
      </c>
      <c r="I19" s="20">
        <f>=I9*12</f>
      </c>
      <c r="J19" s="20">
        <f>=J9*12</f>
      </c>
      <c r="K19" s="20">
        <f>=K9*12</f>
      </c>
      <c r="L19" s="20">
        <f>=L9*12</f>
      </c>
      <c r="M19" s="20">
        <f>=M9*12</f>
      </c>
      <c r="N19" s="20">
        <f>=N9*12</f>
      </c>
      <c r="O19" s="20">
        <f>=O9*12</f>
      </c>
    </row>
    <row r="20" spans="1:15" x14ac:dyDescent="0.25">
      <c r="A20" s="6" t="s">
        <v>71</v>
      </c>
      <c r="C20" s="26">
        <f>=0</f>
      </c>
      <c r="D20" s="26">
        <f>=IF(C9&gt;0,(D9-C9)/C9,0)</f>
      </c>
      <c r="E20" s="26">
        <f>=IF(D9&gt;0,(E9-D9)/D9,0)</f>
      </c>
      <c r="F20" s="26">
        <f>=IF(E9&gt;0,(F9-E9)/E9,0)</f>
      </c>
      <c r="G20" s="26">
        <f>=IF(F9&gt;0,(G9-F9)/F9,0)</f>
      </c>
      <c r="H20" s="26">
        <f>=IF(G9&gt;0,(H9-G9)/G9,0)</f>
      </c>
      <c r="I20" s="26">
        <f>=IF(H9&gt;0,(I9-H9)/H9,0)</f>
      </c>
      <c r="J20" s="26">
        <f>=IF(I9&gt;0,(J9-I9)/I9,0)</f>
      </c>
      <c r="K20" s="26">
        <f>=IF(J9&gt;0,(K9-J9)/J9,0)</f>
      </c>
      <c r="L20" s="26">
        <f>=IF(K9&gt;0,(L9-K9)/K9,0)</f>
      </c>
      <c r="M20" s="26">
        <f>=IF(L9&gt;0,(M9-L9)/L9,0)</f>
      </c>
      <c r="N20" s="26">
        <f>=IF(M9&gt;0,(N9-M9)/M9,0)</f>
      </c>
      <c r="O20" s="26">
        <f>=IF(N9&gt;0,(O9-N9)/N9,0)</f>
      </c>
    </row>
    <row r="21" spans="1:15" x14ac:dyDescent="0.25">
      <c r="A21" s="19" t="s">
        <v>72</v>
      </c>
      <c r="C21" s="27">
        <f>=IF(C5&gt;0,(C5+C7+C8)/C5,0)</f>
      </c>
      <c r="D21" s="27">
        <f>=IF(D5&gt;0,(D5+D7+D8)/D5,0)</f>
      </c>
      <c r="E21" s="27">
        <f>=IF(E5&gt;0,(E5+E7+E8)/E5,0)</f>
      </c>
      <c r="F21" s="27">
        <f>=IF(F5&gt;0,(F5+F7+F8)/F5,0)</f>
      </c>
      <c r="G21" s="27">
        <f>=IF(G5&gt;0,(G5+G7+G8)/G5,0)</f>
      </c>
      <c r="H21" s="27">
        <f>=IF(H5&gt;0,(H5+H7+H8)/H5,0)</f>
      </c>
      <c r="I21" s="27">
        <f>=IF(I5&gt;0,(I5+I7+I8)/I5,0)</f>
      </c>
      <c r="J21" s="27">
        <f>=IF(J5&gt;0,(J5+J7+J8)/J5,0)</f>
      </c>
      <c r="K21" s="27">
        <f>=IF(K5&gt;0,(K5+K7+K8)/K5,0)</f>
      </c>
      <c r="L21" s="27">
        <f>=IF(L5&gt;0,(L5+L7+L8)/L5,0)</f>
      </c>
      <c r="M21" s="27">
        <f>=IF(M5&gt;0,(M5+M7+M8)/M5,0)</f>
      </c>
      <c r="N21" s="27">
        <f>=IF(N5&gt;0,(N5+N7+N8)/N5,0)</f>
      </c>
      <c r="O21" s="27">
        <f>=IF(O5&gt;0,(O5+O7+O8)/O5,0)</f>
      </c>
    </row>
  </sheetData>
  <mergeCells count="6">
    <mergeCell ref="A1:O1"/>
    <mergeCell ref="A2:O2"/>
    <mergeCell ref="A3:B3"/>
    <mergeCell ref="A4:O4"/>
    <mergeCell ref="A10:O10"/>
    <mergeCell ref="A18:O18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FormatPr defaultRowHeight="15" outlineLevelRow="0" outlineLevelCol="0" x14ac:dyDescent="55"/>
  <cols>
    <col min="1" max="1" width="34" customWidth="1"/>
    <col min="2" max="2" width="14" customWidth="1"/>
    <col min="3" max="15" width="11" customWidth="1"/>
  </cols>
  <sheetData>
    <row r="1" ht="28" customHeight="1" spans="1:15" x14ac:dyDescent="0.25">
      <c r="A1" s="1" t="s">
        <v>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6" customHeight="1" spans="1:1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0" customHeight="1" spans="1:15" x14ac:dyDescent="0.25">
      <c r="A3" s="18" t="s">
        <v>42</v>
      </c>
      <c r="B3" s="18"/>
      <c r="C3" s="18" t="s">
        <v>43</v>
      </c>
      <c r="D3" s="18" t="s">
        <v>44</v>
      </c>
      <c r="E3" s="18" t="s">
        <v>45</v>
      </c>
      <c r="F3" s="18" t="s">
        <v>46</v>
      </c>
      <c r="G3" s="18" t="s">
        <v>47</v>
      </c>
      <c r="H3" s="18" t="s">
        <v>48</v>
      </c>
      <c r="I3" s="18" t="s">
        <v>49</v>
      </c>
      <c r="J3" s="18" t="s">
        <v>50</v>
      </c>
      <c r="K3" s="18" t="s">
        <v>51</v>
      </c>
      <c r="L3" s="18" t="s">
        <v>52</v>
      </c>
      <c r="M3" s="18" t="s">
        <v>53</v>
      </c>
      <c r="N3" s="18" t="s">
        <v>54</v>
      </c>
      <c r="O3" s="18" t="s">
        <v>55</v>
      </c>
    </row>
    <row r="4" ht="20" customHeight="1" spans="1:15" x14ac:dyDescent="0.25">
      <c r="A4" s="3" t="s">
        <v>74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6" spans="1:15" x14ac:dyDescent="0.25">
      <c r="A6" s="19" t="s">
        <v>75</v>
      </c>
      <c r="C6" s="20">
        <f>='1_Assumptions'!$B$24*0.6</f>
      </c>
      <c r="D6" s="20">
        <f>='1_Assumptions'!$B$24*0.6</f>
      </c>
      <c r="E6" s="20">
        <f>='1_Assumptions'!$B$24*0.6</f>
      </c>
      <c r="F6" s="20">
        <f>='1_Assumptions'!$B$24*0.6</f>
      </c>
      <c r="G6" s="20">
        <f>='1_Assumptions'!$B$24*0.6</f>
      </c>
      <c r="H6" s="20">
        <f>='1_Assumptions'!$B$24*0.6</f>
      </c>
      <c r="I6" s="20">
        <f>='1_Assumptions'!$B$24*0.6</f>
      </c>
      <c r="J6" s="20">
        <f>='1_Assumptions'!$B$24*0.6</f>
      </c>
      <c r="K6" s="20">
        <f>='1_Assumptions'!$B$24*0.6</f>
      </c>
      <c r="L6" s="20">
        <f>='1_Assumptions'!$B$24*0.6</f>
      </c>
      <c r="M6" s="20">
        <f>='1_Assumptions'!$B$24*0.6</f>
      </c>
      <c r="N6" s="20">
        <f>='1_Assumptions'!$B$24*0.6</f>
      </c>
      <c r="O6" s="20">
        <f>='1_Assumptions'!$B$24*0.6</f>
      </c>
    </row>
    <row r="7" spans="1:15" x14ac:dyDescent="0.25">
      <c r="A7" s="6" t="s">
        <v>76</v>
      </c>
      <c r="C7" s="7">
        <f>='1_Assumptions'!$B$24*0.4</f>
      </c>
      <c r="D7" s="7">
        <f>='1_Assumptions'!$B$24*0.4</f>
      </c>
      <c r="E7" s="7">
        <f>='1_Assumptions'!$B$24*0.4</f>
      </c>
      <c r="F7" s="7">
        <f>='1_Assumptions'!$B$24*0.4</f>
      </c>
      <c r="G7" s="7">
        <f>='1_Assumptions'!$B$24*0.4</f>
      </c>
      <c r="H7" s="7">
        <f>='1_Assumptions'!$B$24*0.4</f>
      </c>
      <c r="I7" s="7">
        <f>='1_Assumptions'!$B$24*0.4</f>
      </c>
      <c r="J7" s="7">
        <f>='1_Assumptions'!$B$24*0.4</f>
      </c>
      <c r="K7" s="7">
        <f>='1_Assumptions'!$B$24*0.4</f>
      </c>
      <c r="L7" s="7">
        <f>='1_Assumptions'!$B$24*0.4</f>
      </c>
      <c r="M7" s="7">
        <f>='1_Assumptions'!$B$24*0.4</f>
      </c>
      <c r="N7" s="7">
        <f>='1_Assumptions'!$B$24*0.4</f>
      </c>
      <c r="O7" s="7">
        <f>='1_Assumptions'!$B$24*0.4</f>
      </c>
    </row>
    <row r="8" spans="1:15" x14ac:dyDescent="0.25">
      <c r="A8" s="22" t="s">
        <v>77</v>
      </c>
      <c r="C8" s="24">
        <f>=SUM(C6:C7)</f>
      </c>
      <c r="D8" s="24">
        <f>=SUM(D6:D7)</f>
      </c>
      <c r="E8" s="24">
        <f>=SUM(E6:E7)</f>
      </c>
      <c r="F8" s="24">
        <f>=SUM(F6:F7)</f>
      </c>
      <c r="G8" s="24">
        <f>=SUM(G6:G7)</f>
      </c>
      <c r="H8" s="24">
        <f>=SUM(H6:H7)</f>
      </c>
      <c r="I8" s="24">
        <f>=SUM(I6:I7)</f>
      </c>
      <c r="J8" s="24">
        <f>=SUM(J6:J7)</f>
      </c>
      <c r="K8" s="24">
        <f>=SUM(K6:K7)</f>
      </c>
      <c r="L8" s="24">
        <f>=SUM(L6:L7)</f>
      </c>
      <c r="M8" s="24">
        <f>=SUM(M6:M7)</f>
      </c>
      <c r="N8" s="24">
        <f>=SUM(N6:N7)</f>
      </c>
      <c r="O8" s="24">
        <f>=SUM(O6:O7)</f>
      </c>
    </row>
    <row r="9" spans="1:15" x14ac:dyDescent="0.25">
      <c r="A9" s="6" t="s">
        <v>78</v>
      </c>
      <c r="C9" s="7">
        <f>='2_Revenue_Forecast'!C17-C8</f>
      </c>
      <c r="D9" s="7">
        <f>='2_Revenue_Forecast'!D17-D8</f>
      </c>
      <c r="E9" s="7">
        <f>='2_Revenue_Forecast'!E17-E8</f>
      </c>
      <c r="F9" s="7">
        <f>='2_Revenue_Forecast'!F17-F8</f>
      </c>
      <c r="G9" s="7">
        <f>='2_Revenue_Forecast'!G17-G8</f>
      </c>
      <c r="H9" s="7">
        <f>='2_Revenue_Forecast'!H17-H8</f>
      </c>
      <c r="I9" s="7">
        <f>='2_Revenue_Forecast'!I17-I8</f>
      </c>
      <c r="J9" s="7">
        <f>='2_Revenue_Forecast'!J17-J8</f>
      </c>
      <c r="K9" s="7">
        <f>='2_Revenue_Forecast'!K17-K8</f>
      </c>
      <c r="L9" s="7">
        <f>='2_Revenue_Forecast'!L17-L8</f>
      </c>
      <c r="M9" s="7">
        <f>='2_Revenue_Forecast'!M17-M8</f>
      </c>
      <c r="N9" s="7">
        <f>='2_Revenue_Forecast'!N17-N8</f>
      </c>
      <c r="O9" s="7">
        <f>='2_Revenue_Forecast'!O17-O8</f>
      </c>
    </row>
    <row r="10" spans="1:15" x14ac:dyDescent="0.25">
      <c r="A10" s="19" t="s">
        <v>79</v>
      </c>
      <c r="C10" s="27">
        <f>=IF('2_Revenue_Forecast'!C17&gt;0,C9/'2_Revenue_Forecast'!C17,0)</f>
      </c>
      <c r="D10" s="27">
        <f>=IF('2_Revenue_Forecast'!D17&gt;0,D9/'2_Revenue_Forecast'!D17,0)</f>
      </c>
      <c r="E10" s="27">
        <f>=IF('2_Revenue_Forecast'!E17&gt;0,E9/'2_Revenue_Forecast'!E17,0)</f>
      </c>
      <c r="F10" s="27">
        <f>=IF('2_Revenue_Forecast'!F17&gt;0,F9/'2_Revenue_Forecast'!F17,0)</f>
      </c>
      <c r="G10" s="27">
        <f>=IF('2_Revenue_Forecast'!G17&gt;0,G9/'2_Revenue_Forecast'!G17,0)</f>
      </c>
      <c r="H10" s="27">
        <f>=IF('2_Revenue_Forecast'!H17&gt;0,H9/'2_Revenue_Forecast'!H17,0)</f>
      </c>
      <c r="I10" s="27">
        <f>=IF('2_Revenue_Forecast'!I17&gt;0,I9/'2_Revenue_Forecast'!I17,0)</f>
      </c>
      <c r="J10" s="27">
        <f>=IF('2_Revenue_Forecast'!J17&gt;0,J9/'2_Revenue_Forecast'!J17,0)</f>
      </c>
      <c r="K10" s="27">
        <f>=IF('2_Revenue_Forecast'!K17&gt;0,K9/'2_Revenue_Forecast'!K17,0)</f>
      </c>
      <c r="L10" s="27">
        <f>=IF('2_Revenue_Forecast'!L17&gt;0,L9/'2_Revenue_Forecast'!L17,0)</f>
      </c>
      <c r="M10" s="27">
        <f>=IF('2_Revenue_Forecast'!M17&gt;0,M9/'2_Revenue_Forecast'!M17,0)</f>
      </c>
      <c r="N10" s="27">
        <f>=IF('2_Revenue_Forecast'!N17&gt;0,N9/'2_Revenue_Forecast'!N17,0)</f>
      </c>
      <c r="O10" s="27">
        <f>=IF('2_Revenue_Forecast'!O17&gt;0,O9/'2_Revenue_Forecast'!O17,0)</f>
      </c>
    </row>
    <row r="11" ht="20" customHeight="1" spans="1:15" x14ac:dyDescent="0.25">
      <c r="A11" s="3" t="s">
        <v>80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5">
      <c r="A12" s="19" t="s">
        <v>81</v>
      </c>
      <c r="C12" s="20">
        <f>='1_Assumptions'!$B$18</f>
      </c>
      <c r="D12" s="20">
        <f>='1_Assumptions'!$B$18</f>
      </c>
      <c r="E12" s="20">
        <f>='1_Assumptions'!$B$18</f>
      </c>
      <c r="F12" s="20">
        <f>='1_Assumptions'!$B$18</f>
      </c>
      <c r="G12" s="20">
        <f>='1_Assumptions'!$B$18</f>
      </c>
      <c r="H12" s="20">
        <f>='1_Assumptions'!$B$18</f>
      </c>
      <c r="I12" s="20">
        <f>='1_Assumptions'!$B$18</f>
      </c>
      <c r="J12" s="20">
        <f>='1_Assumptions'!$B$18</f>
      </c>
      <c r="K12" s="20">
        <f>='1_Assumptions'!$B$18</f>
      </c>
      <c r="L12" s="20">
        <f>='1_Assumptions'!$B$18</f>
      </c>
      <c r="M12" s="20">
        <f>='1_Assumptions'!$B$18</f>
      </c>
      <c r="N12" s="20">
        <f>='1_Assumptions'!$B$18</f>
      </c>
      <c r="O12" s="20">
        <f>='1_Assumptions'!$B$18</f>
      </c>
    </row>
    <row r="13" spans="1:15" x14ac:dyDescent="0.25">
      <c r="A13" s="6" t="s">
        <v>82</v>
      </c>
      <c r="C13" s="7">
        <f>='1_Assumptions'!$B$19</f>
      </c>
      <c r="D13" s="7">
        <f>='1_Assumptions'!$B$19</f>
      </c>
      <c r="E13" s="7">
        <f>='1_Assumptions'!$B$19</f>
      </c>
      <c r="F13" s="7">
        <f>='1_Assumptions'!$B$19</f>
      </c>
      <c r="G13" s="7">
        <f>='1_Assumptions'!$B$19</f>
      </c>
      <c r="H13" s="7">
        <f>='1_Assumptions'!$B$19</f>
      </c>
      <c r="I13" s="7">
        <f>='1_Assumptions'!$B$19</f>
      </c>
      <c r="J13" s="7">
        <f>='1_Assumptions'!$B$19</f>
      </c>
      <c r="K13" s="7">
        <f>='1_Assumptions'!$B$19</f>
      </c>
      <c r="L13" s="7">
        <f>='1_Assumptions'!$B$19</f>
      </c>
      <c r="M13" s="7">
        <f>='1_Assumptions'!$B$19</f>
      </c>
      <c r="N13" s="7">
        <f>='1_Assumptions'!$B$19</f>
      </c>
      <c r="O13" s="7">
        <f>='1_Assumptions'!$B$19</f>
      </c>
    </row>
    <row r="14" spans="1:15" x14ac:dyDescent="0.25">
      <c r="A14" s="22" t="s">
        <v>83</v>
      </c>
      <c r="C14" s="24">
        <f>=SUM(C12:C13)</f>
      </c>
      <c r="D14" s="24">
        <f>=SUM(D12:D13)</f>
      </c>
      <c r="E14" s="24">
        <f>=SUM(E12:E13)</f>
      </c>
      <c r="F14" s="24">
        <f>=SUM(F12:F13)</f>
      </c>
      <c r="G14" s="24">
        <f>=SUM(G12:G13)</f>
      </c>
      <c r="H14" s="24">
        <f>=SUM(H12:H13)</f>
      </c>
      <c r="I14" s="24">
        <f>=SUM(I12:I13)</f>
      </c>
      <c r="J14" s="24">
        <f>=SUM(J12:J13)</f>
      </c>
      <c r="K14" s="24">
        <f>=SUM(K12:K13)</f>
      </c>
      <c r="L14" s="24">
        <f>=SUM(L12:L13)</f>
      </c>
      <c r="M14" s="24">
        <f>=SUM(M12:M13)</f>
      </c>
      <c r="N14" s="24">
        <f>=SUM(N12:N13)</f>
      </c>
      <c r="O14" s="24">
        <f>=SUM(O12:O13)</f>
      </c>
    </row>
    <row r="15" ht="20" customHeight="1" spans="1:15" x14ac:dyDescent="0.25">
      <c r="A15" s="3" t="s">
        <v>84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5">
      <c r="A16" s="19" t="s">
        <v>85</v>
      </c>
      <c r="C16" s="20">
        <f>='1_Assumptions'!$B$25</f>
      </c>
      <c r="D16" s="20">
        <f>='1_Assumptions'!$B$25</f>
      </c>
      <c r="E16" s="20">
        <f>='1_Assumptions'!$B$25</f>
      </c>
      <c r="F16" s="20">
        <f>='1_Assumptions'!$B$25</f>
      </c>
      <c r="G16" s="20">
        <f>='1_Assumptions'!$B$25</f>
      </c>
      <c r="H16" s="20">
        <f>='1_Assumptions'!$B$25</f>
      </c>
      <c r="I16" s="20">
        <f>='1_Assumptions'!$B$25</f>
      </c>
      <c r="J16" s="20">
        <f>='1_Assumptions'!$B$25</f>
      </c>
      <c r="K16" s="20">
        <f>='1_Assumptions'!$B$25</f>
      </c>
      <c r="L16" s="20">
        <f>='1_Assumptions'!$B$25</f>
      </c>
      <c r="M16" s="20">
        <f>='1_Assumptions'!$B$25</f>
      </c>
      <c r="N16" s="20">
        <f>='1_Assumptions'!$B$25</f>
      </c>
      <c r="O16" s="20">
        <f>='1_Assumptions'!$B$25</f>
      </c>
    </row>
    <row r="17" spans="1:15" x14ac:dyDescent="0.25">
      <c r="A17" s="6" t="s">
        <v>86</v>
      </c>
      <c r="C17" s="7">
        <f>='1_Assumptions'!$B$26</f>
      </c>
      <c r="D17" s="7">
        <f>='1_Assumptions'!$B$26</f>
      </c>
      <c r="E17" s="7">
        <f>='1_Assumptions'!$B$26</f>
      </c>
      <c r="F17" s="7">
        <f>='1_Assumptions'!$B$26</f>
      </c>
      <c r="G17" s="7">
        <f>='1_Assumptions'!$B$26</f>
      </c>
      <c r="H17" s="7">
        <f>='1_Assumptions'!$B$26</f>
      </c>
      <c r="I17" s="7">
        <f>='1_Assumptions'!$B$26</f>
      </c>
      <c r="J17" s="7">
        <f>='1_Assumptions'!$B$26</f>
      </c>
      <c r="K17" s="7">
        <f>='1_Assumptions'!$B$26</f>
      </c>
      <c r="L17" s="7">
        <f>='1_Assumptions'!$B$26</f>
      </c>
      <c r="M17" s="7">
        <f>='1_Assumptions'!$B$26</f>
      </c>
      <c r="N17" s="7">
        <f>='1_Assumptions'!$B$26</f>
      </c>
      <c r="O17" s="7">
        <f>='1_Assumptions'!$B$26</f>
      </c>
    </row>
    <row r="18" spans="1:15" x14ac:dyDescent="0.25">
      <c r="A18" s="19" t="s">
        <v>87</v>
      </c>
      <c r="C18" s="20">
        <f>='1_Assumptions'!$B$28</f>
      </c>
      <c r="D18" s="20">
        <f>='1_Assumptions'!$B$28</f>
      </c>
      <c r="E18" s="20">
        <f>='1_Assumptions'!$B$28</f>
      </c>
      <c r="F18" s="20">
        <f>='1_Assumptions'!$B$28</f>
      </c>
      <c r="G18" s="20">
        <f>='1_Assumptions'!$B$28</f>
      </c>
      <c r="H18" s="20">
        <f>='1_Assumptions'!$B$28</f>
      </c>
      <c r="I18" s="20">
        <f>='1_Assumptions'!$B$28</f>
      </c>
      <c r="J18" s="20">
        <f>='1_Assumptions'!$B$28</f>
      </c>
      <c r="K18" s="20">
        <f>='1_Assumptions'!$B$28</f>
      </c>
      <c r="L18" s="20">
        <f>='1_Assumptions'!$B$28</f>
      </c>
      <c r="M18" s="20">
        <f>='1_Assumptions'!$B$28</f>
      </c>
      <c r="N18" s="20">
        <f>='1_Assumptions'!$B$28</f>
      </c>
      <c r="O18" s="20">
        <f>='1_Assumptions'!$B$28</f>
      </c>
    </row>
    <row r="19" spans="1:15" x14ac:dyDescent="0.25">
      <c r="A19" s="6" t="s">
        <v>88</v>
      </c>
      <c r="C19" s="7">
        <f>='1_Assumptions'!$B$29</f>
      </c>
      <c r="D19" s="7">
        <f>='1_Assumptions'!$B$29</f>
      </c>
      <c r="E19" s="7">
        <f>='1_Assumptions'!$B$29</f>
      </c>
      <c r="F19" s="7">
        <f>='1_Assumptions'!$B$29</f>
      </c>
      <c r="G19" s="7">
        <f>='1_Assumptions'!$B$29</f>
      </c>
      <c r="H19" s="7">
        <f>='1_Assumptions'!$B$29</f>
      </c>
      <c r="I19" s="7">
        <f>='1_Assumptions'!$B$29</f>
      </c>
      <c r="J19" s="7">
        <f>='1_Assumptions'!$B$29</f>
      </c>
      <c r="K19" s="7">
        <f>='1_Assumptions'!$B$29</f>
      </c>
      <c r="L19" s="7">
        <f>='1_Assumptions'!$B$29</f>
      </c>
      <c r="M19" s="7">
        <f>='1_Assumptions'!$B$29</f>
      </c>
      <c r="N19" s="7">
        <f>='1_Assumptions'!$B$29</f>
      </c>
      <c r="O19" s="7">
        <f>='1_Assumptions'!$B$29</f>
      </c>
    </row>
    <row r="30" ht="20" customHeight="1" spans="1:15" x14ac:dyDescent="0.25">
      <c r="A30" s="3" t="s">
        <v>89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5">
      <c r="A31" s="19" t="s">
        <v>90</v>
      </c>
      <c r="C31" s="20">
        <f>=C8</f>
      </c>
      <c r="D31" s="20">
        <f>=D8</f>
      </c>
      <c r="E31" s="20">
        <f>=E8</f>
      </c>
      <c r="F31" s="20">
        <f>=F8</f>
      </c>
      <c r="G31" s="20">
        <f>=G8</f>
      </c>
      <c r="H31" s="20">
        <f>=H8</f>
      </c>
      <c r="I31" s="20">
        <f>=I8</f>
      </c>
      <c r="J31" s="20">
        <f>=J8</f>
      </c>
      <c r="K31" s="20">
        <f>=K8</f>
      </c>
      <c r="L31" s="20">
        <f>=L8</f>
      </c>
      <c r="M31" s="20">
        <f>=M8</f>
      </c>
      <c r="N31" s="20">
        <f>=N8</f>
      </c>
      <c r="O31" s="20">
        <f>=O8</f>
      </c>
    </row>
    <row r="32" spans="1:15" x14ac:dyDescent="0.25">
      <c r="A32" s="6" t="s">
        <v>91</v>
      </c>
      <c r="C32" s="7">
        <f>=C14</f>
      </c>
      <c r="D32" s="7">
        <f>=D14</f>
      </c>
      <c r="E32" s="7">
        <f>=E14</f>
      </c>
      <c r="F32" s="7">
        <f>=F14</f>
      </c>
      <c r="G32" s="7">
        <f>=G14</f>
      </c>
      <c r="H32" s="7">
        <f>=H14</f>
      </c>
      <c r="I32" s="7">
        <f>=I14</f>
      </c>
      <c r="J32" s="7">
        <f>=J14</f>
      </c>
      <c r="K32" s="7">
        <f>=K14</f>
      </c>
      <c r="L32" s="7">
        <f>=L14</f>
      </c>
      <c r="M32" s="7">
        <f>=M14</f>
      </c>
      <c r="N32" s="7">
        <f>=N14</f>
      </c>
      <c r="O32" s="7">
        <f>=O14</f>
      </c>
    </row>
    <row r="33" spans="1:15" x14ac:dyDescent="0.25">
      <c r="A33" s="19" t="s">
        <v>92</v>
      </c>
      <c r="C33" s="20">
        <f>=C16</f>
      </c>
      <c r="D33" s="20">
        <f>=D16</f>
      </c>
      <c r="E33" s="20">
        <f>=E16</f>
      </c>
      <c r="F33" s="20">
        <f>=F16</f>
      </c>
      <c r="G33" s="20">
        <f>=G16</f>
      </c>
      <c r="H33" s="20">
        <f>=H16</f>
      </c>
      <c r="I33" s="20">
        <f>=I16</f>
      </c>
      <c r="J33" s="20">
        <f>=J16</f>
      </c>
      <c r="K33" s="20">
        <f>=K16</f>
      </c>
      <c r="L33" s="20">
        <f>=L16</f>
      </c>
      <c r="M33" s="20">
        <f>=M16</f>
      </c>
      <c r="N33" s="20">
        <f>=N16</f>
      </c>
      <c r="O33" s="20">
        <f>=O16</f>
      </c>
    </row>
    <row r="34" spans="1:15" x14ac:dyDescent="0.25">
      <c r="A34" s="6" t="s">
        <v>93</v>
      </c>
      <c r="C34" s="7">
        <f>=SUM(C17:C19)</f>
      </c>
      <c r="D34" s="7">
        <f>=SUM(D17:D19)</f>
      </c>
      <c r="E34" s="7">
        <f>=SUM(E17:E19)</f>
      </c>
      <c r="F34" s="7">
        <f>=SUM(F17:F19)</f>
      </c>
      <c r="G34" s="7">
        <f>=SUM(G17:G19)</f>
      </c>
      <c r="H34" s="7">
        <f>=SUM(H17:H19)</f>
      </c>
      <c r="I34" s="7">
        <f>=SUM(I17:I19)</f>
      </c>
      <c r="J34" s="7">
        <f>=SUM(J17:J19)</f>
      </c>
      <c r="K34" s="7">
        <f>=SUM(K17:K19)</f>
      </c>
      <c r="L34" s="7">
        <f>=SUM(L17:L19)</f>
      </c>
      <c r="M34" s="7">
        <f>=SUM(M17:M19)</f>
      </c>
      <c r="N34" s="7">
        <f>=SUM(N17:N19)</f>
      </c>
      <c r="O34" s="7">
        <f>=SUM(O17:O19)</f>
      </c>
    </row>
    <row r="35" spans="1:15" x14ac:dyDescent="0.25">
      <c r="A35" s="25" t="s">
        <v>94</v>
      </c>
      <c r="C35" s="23">
        <f>=SUM(C31:C34)</f>
      </c>
      <c r="D35" s="23">
        <f>=SUM(D31:D34)</f>
      </c>
      <c r="E35" s="23">
        <f>=SUM(E31:E34)</f>
      </c>
      <c r="F35" s="23">
        <f>=SUM(F31:F34)</f>
      </c>
      <c r="G35" s="23">
        <f>=SUM(G31:G34)</f>
      </c>
      <c r="H35" s="23">
        <f>=SUM(H31:H34)</f>
      </c>
      <c r="I35" s="23">
        <f>=SUM(I31:I34)</f>
      </c>
      <c r="J35" s="23">
        <f>=SUM(J31:J34)</f>
      </c>
      <c r="K35" s="23">
        <f>=SUM(K31:K34)</f>
      </c>
      <c r="L35" s="23">
        <f>=SUM(L31:L34)</f>
      </c>
      <c r="M35" s="23">
        <f>=SUM(M31:M34)</f>
      </c>
      <c r="N35" s="23">
        <f>=SUM(N31:N34)</f>
      </c>
      <c r="O35" s="23">
        <f>=SUM(O31:O34)</f>
      </c>
    </row>
    <row r="36" spans="1:15" x14ac:dyDescent="0.25">
      <c r="A36" s="19" t="s">
        <v>95</v>
      </c>
      <c r="C36" s="20">
        <f>='1_Assumptions'!$B$30</f>
      </c>
      <c r="D36" s="20">
        <f>='1_Assumptions'!$B$30</f>
      </c>
      <c r="E36" s="20">
        <f>='1_Assumptions'!$B$30</f>
      </c>
      <c r="F36" s="20">
        <f>='1_Assumptions'!$B$30</f>
      </c>
      <c r="G36" s="20">
        <f>='1_Assumptions'!$B$30</f>
      </c>
      <c r="H36" s="20">
        <f>='1_Assumptions'!$B$30</f>
      </c>
      <c r="I36" s="20">
        <f>='1_Assumptions'!$B$30</f>
      </c>
      <c r="J36" s="20">
        <f>='1_Assumptions'!$B$30</f>
      </c>
      <c r="K36" s="20">
        <f>='1_Assumptions'!$B$30</f>
      </c>
      <c r="L36" s="20">
        <f>='1_Assumptions'!$B$30</f>
      </c>
      <c r="M36" s="20">
        <f>='1_Assumptions'!$B$30</f>
      </c>
      <c r="N36" s="20">
        <f>='1_Assumptions'!$B$30</f>
      </c>
      <c r="O36" s="20">
        <f>='1_Assumptions'!$B$30</f>
      </c>
    </row>
    <row r="37" spans="1:15" x14ac:dyDescent="0.25">
      <c r="A37" s="22" t="s">
        <v>96</v>
      </c>
      <c r="C37" s="24">
        <f>=C35</f>
      </c>
      <c r="D37" s="24">
        <f>=D35</f>
      </c>
      <c r="E37" s="24">
        <f>=E35</f>
      </c>
      <c r="F37" s="24">
        <f>=F35</f>
      </c>
      <c r="G37" s="24">
        <f>=G35</f>
      </c>
      <c r="H37" s="24">
        <f>=H35</f>
      </c>
      <c r="I37" s="24">
        <f>=I35</f>
      </c>
      <c r="J37" s="24">
        <f>=J35</f>
      </c>
      <c r="K37" s="24">
        <f>=K35</f>
      </c>
      <c r="L37" s="24">
        <f>=L35</f>
      </c>
      <c r="M37" s="24">
        <f>=M35</f>
      </c>
      <c r="N37" s="24">
        <f>=N35</f>
      </c>
      <c r="O37" s="24">
        <f>=O35</f>
      </c>
    </row>
  </sheetData>
  <mergeCells count="7">
    <mergeCell ref="A1:O1"/>
    <mergeCell ref="A2:O2"/>
    <mergeCell ref="A3:B3"/>
    <mergeCell ref="A4:O4"/>
    <mergeCell ref="A11:O11"/>
    <mergeCell ref="A15:O15"/>
    <mergeCell ref="A30:O30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FormatPr defaultRowHeight="15" outlineLevelRow="0" outlineLevelCol="0" x14ac:dyDescent="55"/>
  <cols>
    <col min="1" max="1" width="34" customWidth="1"/>
    <col min="2" max="2" width="14" customWidth="1"/>
    <col min="3" max="15" width="11" customWidth="1"/>
  </cols>
  <sheetData>
    <row r="1" ht="28" customHeight="1" spans="1:15" x14ac:dyDescent="0.25">
      <c r="A1" s="1" t="s">
        <v>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6" customHeight="1" spans="1:1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0" customHeight="1" spans="1:15" x14ac:dyDescent="0.25">
      <c r="A3" s="18" t="s">
        <v>42</v>
      </c>
      <c r="B3" s="18"/>
      <c r="C3" s="18" t="s">
        <v>43</v>
      </c>
      <c r="D3" s="18" t="s">
        <v>44</v>
      </c>
      <c r="E3" s="18" t="s">
        <v>45</v>
      </c>
      <c r="F3" s="18" t="s">
        <v>46</v>
      </c>
      <c r="G3" s="18" t="s">
        <v>47</v>
      </c>
      <c r="H3" s="18" t="s">
        <v>48</v>
      </c>
      <c r="I3" s="18" t="s">
        <v>49</v>
      </c>
      <c r="J3" s="18" t="s">
        <v>50</v>
      </c>
      <c r="K3" s="18" t="s">
        <v>51</v>
      </c>
      <c r="L3" s="18" t="s">
        <v>52</v>
      </c>
      <c r="M3" s="18" t="s">
        <v>53</v>
      </c>
      <c r="N3" s="18" t="s">
        <v>54</v>
      </c>
      <c r="O3" s="18" t="s">
        <v>55</v>
      </c>
    </row>
    <row r="4" ht="20" customHeight="1" spans="1:15" x14ac:dyDescent="0.25">
      <c r="A4" s="3" t="s">
        <v>98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6" spans="1:15" x14ac:dyDescent="0.25">
      <c r="A6" s="19" t="s">
        <v>99</v>
      </c>
      <c r="C6" s="20">
        <f>='2_Revenue_Forecast'!C15</f>
      </c>
      <c r="D6" s="20">
        <f>='2_Revenue_Forecast'!D15</f>
      </c>
      <c r="E6" s="20">
        <f>='2_Revenue_Forecast'!E15</f>
      </c>
      <c r="F6" s="20">
        <f>='2_Revenue_Forecast'!F15</f>
      </c>
      <c r="G6" s="20">
        <f>='2_Revenue_Forecast'!G15</f>
      </c>
      <c r="H6" s="20">
        <f>='2_Revenue_Forecast'!H15</f>
      </c>
      <c r="I6" s="20">
        <f>='2_Revenue_Forecast'!I15</f>
      </c>
      <c r="J6" s="20">
        <f>='2_Revenue_Forecast'!J15</f>
      </c>
      <c r="K6" s="20">
        <f>='2_Revenue_Forecast'!K15</f>
      </c>
      <c r="L6" s="20">
        <f>='2_Revenue_Forecast'!L15</f>
      </c>
      <c r="M6" s="20">
        <f>='2_Revenue_Forecast'!M15</f>
      </c>
      <c r="N6" s="20">
        <f>='2_Revenue_Forecast'!N15</f>
      </c>
      <c r="O6" s="20">
        <f>='2_Revenue_Forecast'!O15</f>
      </c>
    </row>
    <row r="7" spans="1:15" x14ac:dyDescent="0.25">
      <c r="A7" s="6" t="s">
        <v>100</v>
      </c>
      <c r="C7" s="21">
        <f>=-('2_Revenue_Forecast'!C17*'1_Assumptions'!$B$32/7)</f>
      </c>
      <c r="D7" s="21">
        <f>=-('2_Revenue_Forecast'!D17*'1_Assumptions'!$B$32/7)+('2_Revenue_Forecast'!C17*'1_Assumptions'!$B$32/7)</f>
      </c>
      <c r="E7" s="21">
        <f>=-('2_Revenue_Forecast'!E17*'1_Assumptions'!$B$32/7)+('2_Revenue_Forecast'!D17*'1_Assumptions'!$B$32/7)</f>
      </c>
      <c r="F7" s="21">
        <f>=-('2_Revenue_Forecast'!F17*'1_Assumptions'!$B$32/7)+('2_Revenue_Forecast'!E17*'1_Assumptions'!$B$32/7)</f>
      </c>
      <c r="G7" s="21">
        <f>=-('2_Revenue_Forecast'!G17*'1_Assumptions'!$B$32/7)+('2_Revenue_Forecast'!F17*'1_Assumptions'!$B$32/7)</f>
      </c>
      <c r="H7" s="21">
        <f>=-('2_Revenue_Forecast'!H17*'1_Assumptions'!$B$32/7)+('2_Revenue_Forecast'!G17*'1_Assumptions'!$B$32/7)</f>
      </c>
      <c r="I7" s="21">
        <f>=-('2_Revenue_Forecast'!I17*'1_Assumptions'!$B$32/7)+('2_Revenue_Forecast'!H17*'1_Assumptions'!$B$32/7)</f>
      </c>
      <c r="J7" s="21">
        <f>=-('2_Revenue_Forecast'!J17*'1_Assumptions'!$B$32/7)+('2_Revenue_Forecast'!I17*'1_Assumptions'!$B$32/7)</f>
      </c>
      <c r="K7" s="21">
        <f>=-('2_Revenue_Forecast'!K17*'1_Assumptions'!$B$32/7)+('2_Revenue_Forecast'!J17*'1_Assumptions'!$B$32/7)</f>
      </c>
      <c r="L7" s="21">
        <f>=-('2_Revenue_Forecast'!L17*'1_Assumptions'!$B$32/7)+('2_Revenue_Forecast'!K17*'1_Assumptions'!$B$32/7)</f>
      </c>
      <c r="M7" s="21">
        <f>=-('2_Revenue_Forecast'!M17*'1_Assumptions'!$B$32/7)+('2_Revenue_Forecast'!L17*'1_Assumptions'!$B$32/7)</f>
      </c>
      <c r="N7" s="21">
        <f>=-('2_Revenue_Forecast'!N17*'1_Assumptions'!$B$32/7)+('2_Revenue_Forecast'!M17*'1_Assumptions'!$B$32/7)</f>
      </c>
      <c r="O7" s="21">
        <f>=-('2_Revenue_Forecast'!O17*'1_Assumptions'!$B$32/7)+('2_Revenue_Forecast'!N17*'1_Assumptions'!$B$32/7)</f>
      </c>
    </row>
    <row r="8" spans="1:15" x14ac:dyDescent="0.25">
      <c r="A8" s="19" t="s">
        <v>101</v>
      </c>
      <c r="C8" s="20">
        <f>=0</f>
      </c>
      <c r="D8" s="20">
        <f>=0</f>
      </c>
      <c r="E8" s="20">
        <f>=0</f>
      </c>
      <c r="F8" s="20">
        <f>=0</f>
      </c>
      <c r="G8" s="20">
        <f>=0</f>
      </c>
      <c r="H8" s="20">
        <f>=0</f>
      </c>
      <c r="I8" s="20">
        <f>=0</f>
      </c>
      <c r="J8" s="20">
        <f>=0</f>
      </c>
      <c r="K8" s="20">
        <f>=0</f>
      </c>
      <c r="L8" s="20">
        <f>=0</f>
      </c>
      <c r="M8" s="20">
        <f>=0</f>
      </c>
      <c r="N8" s="20">
        <f>=0</f>
      </c>
      <c r="O8" s="20">
        <f>=0</f>
      </c>
    </row>
    <row r="9" spans="1:15" x14ac:dyDescent="0.25">
      <c r="A9" s="6" t="s">
        <v>102</v>
      </c>
      <c r="C9" s="21">
        <f>=-('1_Assumptions'!$B$19*(1+'1_Assumptions'!$B$27))</f>
      </c>
      <c r="D9" s="21">
        <f>=-('1_Assumptions'!$B$19*(1+'1_Assumptions'!$B$27))</f>
      </c>
      <c r="E9" s="21">
        <f>=-('1_Assumptions'!$B$19*(1+'1_Assumptions'!$B$27))</f>
      </c>
      <c r="F9" s="21">
        <f>=-('1_Assumptions'!$B$19*(1+'1_Assumptions'!$B$27))</f>
      </c>
      <c r="G9" s="21">
        <f>=-('1_Assumptions'!$B$19*(1+'1_Assumptions'!$B$27))</f>
      </c>
      <c r="H9" s="21">
        <f>=-('1_Assumptions'!$B$19*(1+'1_Assumptions'!$B$27))</f>
      </c>
      <c r="I9" s="21">
        <f>=-('1_Assumptions'!$B$19*(1+'1_Assumptions'!$B$27))</f>
      </c>
      <c r="J9" s="21">
        <f>=-('1_Assumptions'!$B$19*(1+'1_Assumptions'!$B$27))</f>
      </c>
      <c r="K9" s="21">
        <f>=-('1_Assumptions'!$B$19*(1+'1_Assumptions'!$B$27))</f>
      </c>
      <c r="L9" s="21">
        <f>=-('1_Assumptions'!$B$19*(1+'1_Assumptions'!$B$27))</f>
      </c>
      <c r="M9" s="21">
        <f>=-('1_Assumptions'!$B$19*(1+'1_Assumptions'!$B$27))</f>
      </c>
      <c r="N9" s="21">
        <f>=-('1_Assumptions'!$B$19*(1+'1_Assumptions'!$B$27))</f>
      </c>
      <c r="O9" s="21">
        <f>=-('1_Assumptions'!$B$19*(1+'1_Assumptions'!$B$27))</f>
      </c>
    </row>
    <row r="10" spans="1:15" x14ac:dyDescent="0.25">
      <c r="A10" s="19" t="s">
        <v>103</v>
      </c>
      <c r="C10" s="28">
        <f>=-('3_OpEx'!C31+'3_OpEx'!C33+'3_OpEx'!C34)</f>
      </c>
      <c r="D10" s="28">
        <f>=-('3_OpEx'!D31+'3_OpEx'!D33+'3_OpEx'!D34)</f>
      </c>
      <c r="E10" s="28">
        <f>=-('3_OpEx'!E31+'3_OpEx'!E33+'3_OpEx'!E34)</f>
      </c>
      <c r="F10" s="28">
        <f>=-('3_OpEx'!F31+'3_OpEx'!F33+'3_OpEx'!F34)</f>
      </c>
      <c r="G10" s="28">
        <f>=-('3_OpEx'!G31+'3_OpEx'!G33+'3_OpEx'!G34)</f>
      </c>
      <c r="H10" s="28">
        <f>=-('3_OpEx'!H31+'3_OpEx'!H33+'3_OpEx'!H34)</f>
      </c>
      <c r="I10" s="28">
        <f>=-('3_OpEx'!I31+'3_OpEx'!I33+'3_OpEx'!I34)</f>
      </c>
      <c r="J10" s="28">
        <f>=-('3_OpEx'!J31+'3_OpEx'!J33+'3_OpEx'!J34)</f>
      </c>
      <c r="K10" s="28">
        <f>=-('3_OpEx'!K31+'3_OpEx'!K33+'3_OpEx'!K34)</f>
      </c>
      <c r="L10" s="28">
        <f>=-('3_OpEx'!L31+'3_OpEx'!L33+'3_OpEx'!L34)</f>
      </c>
      <c r="M10" s="28">
        <f>=-('3_OpEx'!M31+'3_OpEx'!M33+'3_OpEx'!M34)</f>
      </c>
      <c r="N10" s="28">
        <f>=-('3_OpEx'!N31+'3_OpEx'!N33+'3_OpEx'!N34)</f>
      </c>
      <c r="O10" s="28">
        <f>=-('3_OpEx'!O31+'3_OpEx'!O33+'3_OpEx'!O34)</f>
      </c>
    </row>
    <row r="11" spans="1:15" x14ac:dyDescent="0.25">
      <c r="A11" s="6" t="s">
        <v>104</v>
      </c>
      <c r="C11" s="21">
        <f>=-'3_OpEx'!C12</f>
      </c>
      <c r="D11" s="21">
        <f>=-'3_OpEx'!D12</f>
      </c>
      <c r="E11" s="21">
        <f>=-'3_OpEx'!E12</f>
      </c>
      <c r="F11" s="21">
        <f>=-'3_OpEx'!F12</f>
      </c>
      <c r="G11" s="21">
        <f>=-'3_OpEx'!G12</f>
      </c>
      <c r="H11" s="21">
        <f>=-'3_OpEx'!H12</f>
      </c>
      <c r="I11" s="21">
        <f>=-'3_OpEx'!I12</f>
      </c>
      <c r="J11" s="21">
        <f>=-'3_OpEx'!J12</f>
      </c>
      <c r="K11" s="21">
        <f>=-'3_OpEx'!K12</f>
      </c>
      <c r="L11" s="21">
        <f>=-'3_OpEx'!L12</f>
      </c>
      <c r="M11" s="21">
        <f>=-'3_OpEx'!M12</f>
      </c>
      <c r="N11" s="21">
        <f>=-'3_OpEx'!N12</f>
      </c>
      <c r="O11" s="21">
        <f>=-'3_OpEx'!O12</f>
      </c>
    </row>
    <row r="14" spans="1:15" x14ac:dyDescent="0.25">
      <c r="A14" s="6" t="s">
        <v>105</v>
      </c>
      <c r="C14" s="21">
        <f>='3_OpEx'!C37*'1_Assumptions'!$B$33/7</f>
      </c>
      <c r="D14" s="21">
        <f>='3_OpEx'!D37*'1_Assumptions'!$B$33/7-'3_OpEx'!C37*'1_Assumptions'!$B$33/7</f>
      </c>
      <c r="E14" s="21">
        <f>='3_OpEx'!E37*'1_Assumptions'!$B$33/7-'3_OpEx'!D37*'1_Assumptions'!$B$33/7</f>
      </c>
      <c r="F14" s="21">
        <f>='3_OpEx'!F37*'1_Assumptions'!$B$33/7-'3_OpEx'!E37*'1_Assumptions'!$B$33/7</f>
      </c>
      <c r="G14" s="21">
        <f>='3_OpEx'!G37*'1_Assumptions'!$B$33/7-'3_OpEx'!F37*'1_Assumptions'!$B$33/7</f>
      </c>
      <c r="H14" s="21">
        <f>='3_OpEx'!H37*'1_Assumptions'!$B$33/7-'3_OpEx'!G37*'1_Assumptions'!$B$33/7</f>
      </c>
      <c r="I14" s="21">
        <f>='3_OpEx'!I37*'1_Assumptions'!$B$33/7-'3_OpEx'!H37*'1_Assumptions'!$B$33/7</f>
      </c>
      <c r="J14" s="21">
        <f>='3_OpEx'!J37*'1_Assumptions'!$B$33/7-'3_OpEx'!I37*'1_Assumptions'!$B$33/7</f>
      </c>
      <c r="K14" s="21">
        <f>='3_OpEx'!K37*'1_Assumptions'!$B$33/7-'3_OpEx'!J37*'1_Assumptions'!$B$33/7</f>
      </c>
      <c r="L14" s="21">
        <f>='3_OpEx'!L37*'1_Assumptions'!$B$33/7-'3_OpEx'!K37*'1_Assumptions'!$B$33/7</f>
      </c>
      <c r="M14" s="21">
        <f>='3_OpEx'!M37*'1_Assumptions'!$B$33/7-'3_OpEx'!L37*'1_Assumptions'!$B$33/7</f>
      </c>
      <c r="N14" s="21">
        <f>='3_OpEx'!N37*'1_Assumptions'!$B$33/7-'3_OpEx'!M37*'1_Assumptions'!$B$33/7</f>
      </c>
      <c r="O14" s="21">
        <f>='3_OpEx'!O37*'1_Assumptions'!$B$33/7-'3_OpEx'!N37*'1_Assumptions'!$B$33/7</f>
      </c>
    </row>
    <row r="15" spans="1:15" x14ac:dyDescent="0.25">
      <c r="A15" s="25" t="s">
        <v>106</v>
      </c>
      <c r="C15" s="29">
        <f>=SUM(C6:C14)</f>
      </c>
      <c r="D15" s="29">
        <f>=SUM(D6:D14)</f>
      </c>
      <c r="E15" s="29">
        <f>=SUM(E6:E14)</f>
      </c>
      <c r="F15" s="29">
        <f>=SUM(F6:F14)</f>
      </c>
      <c r="G15" s="29">
        <f>=SUM(G6:G14)</f>
      </c>
      <c r="H15" s="29">
        <f>=SUM(H6:H14)</f>
      </c>
      <c r="I15" s="29">
        <f>=SUM(I6:I14)</f>
      </c>
      <c r="J15" s="29">
        <f>=SUM(J6:J14)</f>
      </c>
      <c r="K15" s="29">
        <f>=SUM(K6:K14)</f>
      </c>
      <c r="L15" s="29">
        <f>=SUM(L6:L14)</f>
      </c>
      <c r="M15" s="29">
        <f>=SUM(M6:M14)</f>
      </c>
      <c r="N15" s="29">
        <f>=SUM(N6:N14)</f>
      </c>
      <c r="O15" s="29">
        <f>=SUM(O6:O14)</f>
      </c>
    </row>
    <row r="16" ht="20" customHeight="1" spans="1:15" x14ac:dyDescent="0.25">
      <c r="A16" s="3" t="s">
        <v>107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25">
      <c r="A17" s="19" t="s">
        <v>108</v>
      </c>
      <c r="C17" s="20">
        <f>=0</f>
      </c>
      <c r="D17" s="20">
        <f>=0</f>
      </c>
      <c r="E17" s="20">
        <f>=0</f>
      </c>
      <c r="F17" s="20">
        <f>=0</f>
      </c>
      <c r="G17" s="20">
        <f>=0</f>
      </c>
      <c r="H17" s="20">
        <f>=0</f>
      </c>
      <c r="I17" s="20">
        <f>=0</f>
      </c>
      <c r="J17" s="20">
        <f>=0</f>
      </c>
      <c r="K17" s="20">
        <f>=0</f>
      </c>
      <c r="L17" s="20">
        <f>=0</f>
      </c>
      <c r="M17" s="20">
        <f>=0</f>
      </c>
      <c r="N17" s="20">
        <f>=0</f>
      </c>
      <c r="O17" s="20">
        <f>=0</f>
      </c>
    </row>
    <row r="18" spans="1:15" x14ac:dyDescent="0.25">
      <c r="A18" s="6" t="s">
        <v>109</v>
      </c>
      <c r="C18" s="21">
        <f>=-'1_Assumptions'!$B$39</f>
      </c>
      <c r="D18" s="21">
        <f>=-'1_Assumptions'!$B$39</f>
      </c>
      <c r="E18" s="21">
        <f>=-'1_Assumptions'!$B$39</f>
      </c>
      <c r="F18" s="21">
        <f>=-'1_Assumptions'!$B$39</f>
      </c>
      <c r="G18" s="21">
        <f>=-'1_Assumptions'!$B$39</f>
      </c>
      <c r="H18" s="21">
        <f>=-'1_Assumptions'!$B$39</f>
      </c>
      <c r="I18" s="21">
        <f>=-'1_Assumptions'!$B$39</f>
      </c>
      <c r="J18" s="21">
        <f>=-'1_Assumptions'!$B$39</f>
      </c>
      <c r="K18" s="21">
        <f>=-'1_Assumptions'!$B$39</f>
      </c>
      <c r="L18" s="21">
        <f>=-'1_Assumptions'!$B$39</f>
      </c>
      <c r="M18" s="21">
        <f>=-'1_Assumptions'!$B$39</f>
      </c>
      <c r="N18" s="21">
        <f>=-'1_Assumptions'!$B$39</f>
      </c>
      <c r="O18" s="21">
        <f>=-'1_Assumptions'!$B$39</f>
      </c>
    </row>
    <row r="25" spans="1:15" x14ac:dyDescent="0.25">
      <c r="A25" s="19" t="s">
        <v>110</v>
      </c>
      <c r="C25" s="20">
        <f>='1_Assumptions'!$B$9*'1_Assumptions'!$B$38</f>
      </c>
      <c r="D25" s="20">
        <f>=C30*'1_Assumptions'!$B$38</f>
      </c>
      <c r="E25" s="20">
        <f>=D30*'1_Assumptions'!$B$38</f>
      </c>
      <c r="F25" s="20">
        <f>=E30*'1_Assumptions'!$B$38</f>
      </c>
      <c r="G25" s="20">
        <f>=F30*'1_Assumptions'!$B$38</f>
      </c>
      <c r="H25" s="20">
        <f>=G30*'1_Assumptions'!$B$38</f>
      </c>
      <c r="I25" s="20">
        <f>=H30*'1_Assumptions'!$B$38</f>
      </c>
      <c r="J25" s="20">
        <f>=I30*'1_Assumptions'!$B$38</f>
      </c>
      <c r="K25" s="20">
        <f>=J30*'1_Assumptions'!$B$38</f>
      </c>
      <c r="L25" s="20">
        <f>=K30*'1_Assumptions'!$B$38</f>
      </c>
      <c r="M25" s="20">
        <f>=L30*'1_Assumptions'!$B$38</f>
      </c>
      <c r="N25" s="20">
        <f>=M30*'1_Assumptions'!$B$38</f>
      </c>
      <c r="O25" s="20">
        <f>=N30*'1_Assumptions'!$B$38</f>
      </c>
    </row>
    <row r="26" ht="20" customHeight="1" spans="1:15" x14ac:dyDescent="0.25">
      <c r="A26" s="3" t="s">
        <v>111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8" spans="1:15" x14ac:dyDescent="0.25">
      <c r="A28" s="22" t="s">
        <v>112</v>
      </c>
      <c r="C28" s="24">
        <f>=C15+C25+C17+C18</f>
      </c>
      <c r="D28" s="24">
        <f>=D15+D25+D17+D18</f>
      </c>
      <c r="E28" s="24">
        <f>=E15+E25+E17+E18</f>
      </c>
      <c r="F28" s="24">
        <f>=F15+F25+F17+F18</f>
      </c>
      <c r="G28" s="24">
        <f>=G15+G25+G17+G18</f>
      </c>
      <c r="H28" s="24">
        <f>=H15+H25+H17+H18</f>
      </c>
      <c r="I28" s="24">
        <f>=I15+I25+I17+I18</f>
      </c>
      <c r="J28" s="24">
        <f>=J15+J25+J17+J18</f>
      </c>
      <c r="K28" s="24">
        <f>=K15+K25+K17+K18</f>
      </c>
      <c r="L28" s="24">
        <f>=L15+L25+L17+L18</f>
      </c>
      <c r="M28" s="24">
        <f>=M15+M25+M17+M18</f>
      </c>
      <c r="N28" s="24">
        <f>=N15+N25+N17+N18</f>
      </c>
      <c r="O28" s="24">
        <f>=O15+O25+O17+O18</f>
      </c>
    </row>
    <row r="29" spans="1:15" x14ac:dyDescent="0.25">
      <c r="A29" s="6" t="s">
        <v>113</v>
      </c>
      <c r="C29" s="7">
        <f>='1_Assumptions'!$B$9</f>
      </c>
      <c r="D29" s="7">
        <f>=C30</f>
      </c>
      <c r="E29" s="7">
        <f>=D30</f>
      </c>
      <c r="F29" s="7">
        <f>=E30</f>
      </c>
      <c r="G29" s="7">
        <f>=F30</f>
      </c>
      <c r="H29" s="7">
        <f>=G30</f>
      </c>
      <c r="I29" s="7">
        <f>=H30</f>
      </c>
      <c r="J29" s="7">
        <f>=I30</f>
      </c>
      <c r="K29" s="7">
        <f>=J30</f>
      </c>
      <c r="L29" s="7">
        <f>=K30</f>
      </c>
      <c r="M29" s="7">
        <f>=L30</f>
      </c>
      <c r="N29" s="7">
        <f>=M30</f>
      </c>
      <c r="O29" s="7">
        <f>=N30</f>
      </c>
    </row>
    <row r="30" spans="1:15" x14ac:dyDescent="0.25">
      <c r="A30" s="25" t="s">
        <v>114</v>
      </c>
      <c r="C30" s="23">
        <f>=C29+C28</f>
      </c>
      <c r="D30" s="23">
        <f>=D29+D28</f>
      </c>
      <c r="E30" s="23">
        <f>=E29+E28</f>
      </c>
      <c r="F30" s="23">
        <f>=F29+F28</f>
      </c>
      <c r="G30" s="23">
        <f>=G29+G28</f>
      </c>
      <c r="H30" s="23">
        <f>=H29+H28</f>
      </c>
      <c r="I30" s="23">
        <f>=I29+I28</f>
      </c>
      <c r="J30" s="23">
        <f>=J29+J28</f>
      </c>
      <c r="K30" s="23">
        <f>=K29+K28</f>
      </c>
      <c r="L30" s="23">
        <f>=L29+L28</f>
      </c>
      <c r="M30" s="23">
        <f>=M29+M28</f>
      </c>
      <c r="N30" s="23">
        <f>=N29+N28</f>
      </c>
      <c r="O30" s="23">
        <f>=O29+O28</f>
      </c>
    </row>
    <row r="31" spans="1:15" x14ac:dyDescent="0.25">
      <c r="A31" s="19" t="s">
        <v>115</v>
      </c>
      <c r="C31" s="20">
        <f>=C30-'1_Assumptions'!$B$40</f>
      </c>
      <c r="D31" s="20">
        <f>=D30-'1_Assumptions'!$B$40</f>
      </c>
      <c r="E31" s="20">
        <f>=E30-'1_Assumptions'!$B$40</f>
      </c>
      <c r="F31" s="20">
        <f>=F30-'1_Assumptions'!$B$40</f>
      </c>
      <c r="G31" s="20">
        <f>=G30-'1_Assumptions'!$B$40</f>
      </c>
      <c r="H31" s="20">
        <f>=H30-'1_Assumptions'!$B$40</f>
      </c>
      <c r="I31" s="20">
        <f>=I30-'1_Assumptions'!$B$40</f>
      </c>
      <c r="J31" s="20">
        <f>=J30-'1_Assumptions'!$B$40</f>
      </c>
      <c r="K31" s="20">
        <f>=K30-'1_Assumptions'!$B$40</f>
      </c>
      <c r="L31" s="20">
        <f>=L30-'1_Assumptions'!$B$40</f>
      </c>
      <c r="M31" s="20">
        <f>=M30-'1_Assumptions'!$B$40</f>
      </c>
      <c r="N31" s="20">
        <f>=N30-'1_Assumptions'!$B$40</f>
      </c>
      <c r="O31" s="20">
        <f>=O30-'1_Assumptions'!$B$40</f>
      </c>
    </row>
    <row r="33" spans="1:15" x14ac:dyDescent="0.25">
      <c r="A33" s="6" t="s">
        <v>116</v>
      </c>
      <c r="C33" s="30">
        <f>=IF(-C15&gt;0,C30/(-C15),999)</f>
      </c>
      <c r="D33" s="30">
        <f>=IF(-D15&gt;0,D30/(-D15),999)</f>
      </c>
      <c r="E33" s="30">
        <f>=IF(-E15&gt;0,E30/(-E15),999)</f>
      </c>
      <c r="F33" s="30">
        <f>=IF(-F15&gt;0,F30/(-F15),999)</f>
      </c>
      <c r="G33" s="30">
        <f>=IF(-G15&gt;0,G30/(-G15),999)</f>
      </c>
      <c r="H33" s="30">
        <f>=IF(-H15&gt;0,H30/(-H15),999)</f>
      </c>
      <c r="I33" s="30">
        <f>=IF(-I15&gt;0,I30/(-I15),999)</f>
      </c>
      <c r="J33" s="30">
        <f>=IF(-J15&gt;0,J30/(-J15),999)</f>
      </c>
      <c r="K33" s="30">
        <f>=IF(-K15&gt;0,K30/(-K15),999)</f>
      </c>
      <c r="L33" s="30">
        <f>=IF(-L15&gt;0,L30/(-L15),999)</f>
      </c>
      <c r="M33" s="30">
        <f>=IF(-M15&gt;0,M30/(-M15),999)</f>
      </c>
      <c r="N33" s="30">
        <f>=IF(-N15&gt;0,N30/(-N15),999)</f>
      </c>
      <c r="O33" s="30">
        <f>=IF(-O15&gt;0,O30/(-O15),999)</f>
      </c>
    </row>
  </sheetData>
  <mergeCells count="6">
    <mergeCell ref="A1:O1"/>
    <mergeCell ref="A2:O2"/>
    <mergeCell ref="A3:B3"/>
    <mergeCell ref="A4:O4"/>
    <mergeCell ref="A16:O16"/>
    <mergeCell ref="A26:O2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FormatPr defaultRowHeight="15" outlineLevelRow="0" outlineLevelCol="0" x14ac:dyDescent="55"/>
  <cols>
    <col min="1" max="1" width="34" customWidth="1"/>
    <col min="2" max="2" width="14" customWidth="1"/>
    <col min="3" max="6" width="16" customWidth="1"/>
  </cols>
  <sheetData>
    <row r="1" ht="28" customHeight="1" spans="1:6" x14ac:dyDescent="0.25">
      <c r="A1" s="1" t="s">
        <v>117</v>
      </c>
      <c r="B1" s="1"/>
      <c r="C1" s="1"/>
      <c r="D1" s="1"/>
      <c r="E1" s="1"/>
      <c r="F1" s="1"/>
    </row>
    <row r="2" ht="16" customHeight="1" spans="1:6" x14ac:dyDescent="0.25">
      <c r="A2" s="2" t="s">
        <v>1</v>
      </c>
      <c r="B2" s="2"/>
      <c r="C2" s="2"/>
      <c r="D2" s="2"/>
      <c r="E2" s="2"/>
      <c r="F2" s="2"/>
    </row>
    <row r="3" ht="20" customHeight="1" spans="1:7" x14ac:dyDescent="0.25">
      <c r="A3" s="18" t="s">
        <v>118</v>
      </c>
      <c r="C3" s="18" t="s">
        <v>119</v>
      </c>
      <c r="D3" s="18" t="s">
        <v>120</v>
      </c>
      <c r="E3" s="18" t="s">
        <v>121</v>
      </c>
      <c r="F3" s="18" t="s">
        <v>122</v>
      </c>
      <c r="G3" s="18" t="s">
        <v>123</v>
      </c>
    </row>
    <row r="5" spans="1:6" x14ac:dyDescent="0.25">
      <c r="A5" s="4" t="s">
        <v>114</v>
      </c>
      <c r="C5" s="31">
        <f>'4_Cash_Flow'!C30</f>
      </c>
      <c r="D5" s="31">
        <f>'4_Cash_Flow'!F30</f>
      </c>
      <c r="E5" s="31">
        <f>'4_Cash_Flow'!J30</f>
      </c>
      <c r="F5" s="31">
        <f>'4_Cash_Flow'!O30</f>
      </c>
    </row>
    <row r="6" spans="1:6" x14ac:dyDescent="0.25">
      <c r="A6" s="6" t="s">
        <v>106</v>
      </c>
      <c r="C6" s="21">
        <f>'4_Cash_Flow'!C15</f>
      </c>
      <c r="D6" s="21">
        <f>'4_Cash_Flow'!F15</f>
      </c>
      <c r="E6" s="21">
        <f>'4_Cash_Flow'!J15</f>
      </c>
      <c r="F6" s="21">
        <f>'4_Cash_Flow'!O15</f>
      </c>
    </row>
    <row r="7" spans="1:6" x14ac:dyDescent="0.25">
      <c r="A7" s="4" t="s">
        <v>61</v>
      </c>
      <c r="C7" s="31">
        <f>'2_Revenue_Forecast'!C9</f>
      </c>
      <c r="D7" s="31">
        <f>'2_Revenue_Forecast'!F9</f>
      </c>
      <c r="E7" s="31">
        <f>'2_Revenue_Forecast'!J9</f>
      </c>
      <c r="F7" s="31">
        <f>'2_Revenue_Forecast'!O9</f>
      </c>
    </row>
    <row r="8" spans="1:6" x14ac:dyDescent="0.25">
      <c r="A8" s="6" t="s">
        <v>124</v>
      </c>
      <c r="C8" s="7">
        <f>'2_Revenue_Forecast'!C19</f>
      </c>
      <c r="D8" s="7">
        <f>'2_Revenue_Forecast'!F19</f>
      </c>
      <c r="E8" s="7">
        <f>'2_Revenue_Forecast'!J19</f>
      </c>
      <c r="F8" s="7">
        <f>'2_Revenue_Forecast'!O19</f>
      </c>
    </row>
    <row r="9" spans="1:7" x14ac:dyDescent="0.25">
      <c r="A9" s="4" t="s">
        <v>79</v>
      </c>
      <c r="C9" s="32">
        <f>'3_OpEx'!C10</f>
      </c>
      <c r="D9" s="32">
        <f>'3_OpEx'!F10</f>
      </c>
      <c r="E9" s="32">
        <f>'3_OpEx'!J10</f>
      </c>
      <c r="F9" s="32">
        <f>'3_OpEx'!O10</f>
      </c>
      <c r="G9" s="33" t="s">
        <v>125</v>
      </c>
    </row>
    <row r="10" spans="1:7" x14ac:dyDescent="0.25">
      <c r="A10" s="6" t="s">
        <v>20</v>
      </c>
      <c r="C10" s="16">
        <f>'1_Assumptions'!$B$22</f>
      </c>
      <c r="D10" s="16">
        <f>'1_Assumptions'!$B$22</f>
      </c>
      <c r="E10" s="16">
        <f>'1_Assumptions'!$B$22</f>
      </c>
      <c r="F10" s="16">
        <f>'1_Assumptions'!$B$22</f>
      </c>
      <c r="G10" s="34" t="s">
        <v>126</v>
      </c>
    </row>
    <row r="11" spans="1:6" x14ac:dyDescent="0.25">
      <c r="A11" s="4" t="s">
        <v>127</v>
      </c>
      <c r="C11" s="15">
        <f>'1_Assumptions'!$B$20</f>
      </c>
      <c r="D11" s="15">
        <f>'1_Assumptions'!$B$20</f>
      </c>
      <c r="E11" s="15">
        <f>'1_Assumptions'!$B$20</f>
      </c>
      <c r="F11" s="15">
        <f>'1_Assumptions'!$B$20</f>
      </c>
    </row>
    <row r="12" spans="1:6" x14ac:dyDescent="0.25">
      <c r="A12" s="6" t="s">
        <v>128</v>
      </c>
      <c r="C12" s="14">
        <f>'1_Assumptions'!$B$21</f>
      </c>
      <c r="D12" s="14">
        <f>'1_Assumptions'!$B$21</f>
      </c>
      <c r="E12" s="14">
        <f>'1_Assumptions'!$B$21</f>
      </c>
      <c r="F12" s="14">
        <f>'1_Assumptions'!$B$21</f>
      </c>
    </row>
    <row r="14" ht="20" customHeight="1" spans="1:6" x14ac:dyDescent="0.25">
      <c r="A14" s="3" t="s">
        <v>15</v>
      </c>
      <c r="B14" s="3"/>
      <c r="C14" s="3"/>
      <c r="D14" s="3"/>
      <c r="E14" s="3"/>
      <c r="F14" s="3"/>
    </row>
    <row r="28" spans="1:7" x14ac:dyDescent="0.25">
      <c r="A28" s="19" t="s">
        <v>129</v>
      </c>
      <c r="F28" s="35">
        <f>=IF('1_Assumptions'!B11&gt;0,'1_Assumptions'!B20/('1_Assumptions'!B8*AVERAGE('3_OpEx'!C10:O10)),0)*12</f>
      </c>
      <c r="G28" s="36" t="s">
        <v>130</v>
      </c>
    </row>
  </sheetData>
  <mergeCells count="3">
    <mergeCell ref="A1:F1"/>
    <mergeCell ref="A2:F2"/>
    <mergeCell ref="A14:F14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1_Assumptions</vt:lpstr>
      <vt:lpstr>2_Revenue_Forecast</vt:lpstr>
      <vt:lpstr>3_OpEx</vt:lpstr>
      <vt:lpstr>4_Cash_Flow</vt:lpstr>
      <vt:lpstr>5_Key_Metrics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Insight by TMP</dc:creator>
  <dc:title/>
  <dc:subject/>
  <dc:description/>
  <cp:keywords/>
  <cp:category/>
  <cp:lastModifiedBy>Unknown</cp:lastModifiedBy>
  <dcterms:created xsi:type="dcterms:W3CDTF">2026-07-08T21:13:52Z</dcterms:created>
  <dcterms:modified xsi:type="dcterms:W3CDTF">2026-07-08T21:13:52Z</dcterms:modified>
</cp:coreProperties>
</file>